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11"/>
  <workbookPr/>
  <mc:AlternateContent xmlns:mc="http://schemas.openxmlformats.org/markup-compatibility/2006">
    <mc:Choice Requires="x15">
      <x15ac:absPath xmlns:x15ac="http://schemas.microsoft.com/office/spreadsheetml/2010/11/ac" url="D:\working\waccache\BN3PEPF0000A9A9\EXCELCNV\1fda475f-6e5a-4489-83e8-6e0e16487d92\"/>
    </mc:Choice>
  </mc:AlternateContent>
  <xr:revisionPtr revIDLastSave="0" documentId="8_{3DA7E4ED-BCD6-4C87-9919-153E2B93BA78}" xr6:coauthVersionLast="47" xr6:coauthVersionMax="47" xr10:uidLastSave="{00000000-0000-0000-0000-000000000000}"/>
  <bookViews>
    <workbookView xWindow="-60" yWindow="-60" windowWidth="15480" windowHeight="11640" tabRatio="602" firstSheet="2" activeTab="2" xr2:uid="{00000000-000D-0000-FFFF-FFFF00000000}"/>
  </bookViews>
  <sheets>
    <sheet name="General Instructions" sheetId="12" r:id="rId1"/>
    <sheet name="Hire Dates Tab" sheetId="17" r:id="rId2"/>
    <sheet name="filled Time Salary Calculations" sheetId="5" r:id="rId3"/>
    <sheet name="Wages_Bonus" sheetId="15"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 i="15" l="1"/>
  <c r="J4" i="15"/>
  <c r="K4" i="15"/>
  <c r="L4" i="15"/>
  <c r="I5" i="15"/>
  <c r="J5" i="15"/>
  <c r="K5" i="15"/>
  <c r="L5" i="15"/>
  <c r="I6" i="15"/>
  <c r="J6" i="15"/>
  <c r="K6" i="15"/>
  <c r="L6" i="15"/>
  <c r="I7" i="15"/>
  <c r="J7" i="15"/>
  <c r="K7" i="15"/>
  <c r="L7" i="15"/>
  <c r="G8" i="15"/>
  <c r="H8" i="15"/>
  <c r="I8" i="15"/>
  <c r="J8" i="15"/>
  <c r="K8" i="15"/>
  <c r="L8" i="15"/>
  <c r="M5" i="5"/>
  <c r="P5" i="5"/>
  <c r="Q5" i="5"/>
  <c r="U5" i="5"/>
  <c r="AB5" i="5"/>
  <c r="M6" i="5"/>
  <c r="S6" i="5"/>
  <c r="Q6" i="5"/>
  <c r="R6" i="5"/>
  <c r="U6" i="5"/>
  <c r="AB6" i="5"/>
  <c r="M7" i="5"/>
  <c r="P7" i="5"/>
  <c r="Q7" i="5"/>
  <c r="U7" i="5"/>
  <c r="AB7" i="5"/>
  <c r="M8" i="5"/>
  <c r="O8" i="5"/>
  <c r="Q8" i="5"/>
  <c r="R8" i="5"/>
  <c r="U8" i="5"/>
  <c r="AB8" i="5"/>
  <c r="M9" i="5"/>
  <c r="O9" i="5"/>
  <c r="Q9" i="5"/>
  <c r="U9" i="5"/>
  <c r="AB9" i="5"/>
  <c r="M10" i="5"/>
  <c r="P10" i="5"/>
  <c r="Q10" i="5"/>
  <c r="U10" i="5"/>
  <c r="AB10" i="5"/>
  <c r="M11" i="5"/>
  <c r="P11" i="5"/>
  <c r="Q11" i="5"/>
  <c r="U11" i="5"/>
  <c r="AB11" i="5"/>
  <c r="M12" i="5"/>
  <c r="R12" i="5"/>
  <c r="Q12" i="5"/>
  <c r="U12" i="5"/>
  <c r="AB12" i="5"/>
  <c r="M13" i="5"/>
  <c r="O13" i="5"/>
  <c r="P13" i="5"/>
  <c r="Q13" i="5"/>
  <c r="R13" i="5"/>
  <c r="S13" i="5"/>
  <c r="U13" i="5"/>
  <c r="V13" i="5"/>
  <c r="N13" i="5"/>
  <c r="W13" i="5"/>
  <c r="AB13" i="5"/>
  <c r="M14" i="5"/>
  <c r="R14" i="5"/>
  <c r="O14" i="5"/>
  <c r="P14" i="5"/>
  <c r="Q14" i="5"/>
  <c r="S14" i="5"/>
  <c r="U14" i="5"/>
  <c r="V14" i="5"/>
  <c r="N14" i="5" s="1"/>
  <c r="W14" i="5" s="1"/>
  <c r="AB14" i="5"/>
  <c r="M15" i="5"/>
  <c r="O15" i="5"/>
  <c r="P15" i="5"/>
  <c r="Q15" i="5"/>
  <c r="R15" i="5"/>
  <c r="S15" i="5"/>
  <c r="U15" i="5"/>
  <c r="V15" i="5"/>
  <c r="N15" i="5" s="1"/>
  <c r="W15" i="5"/>
  <c r="X15" i="5"/>
  <c r="Z15" i="5" s="1"/>
  <c r="Y15" i="5"/>
  <c r="AB15" i="5"/>
  <c r="M16" i="5"/>
  <c r="O16" i="5"/>
  <c r="Q16" i="5"/>
  <c r="R16" i="5"/>
  <c r="S16" i="5"/>
  <c r="U16" i="5"/>
  <c r="V16" i="5"/>
  <c r="N16" i="5"/>
  <c r="W16" i="5"/>
  <c r="AB16" i="5"/>
  <c r="M17" i="5"/>
  <c r="O17" i="5"/>
  <c r="P17" i="5"/>
  <c r="Q17" i="5"/>
  <c r="R17" i="5"/>
  <c r="S17" i="5"/>
  <c r="T17" i="5"/>
  <c r="U17" i="5"/>
  <c r="V17" i="5"/>
  <c r="N17" i="5"/>
  <c r="W17" i="5"/>
  <c r="AB17" i="5"/>
  <c r="M18" i="5"/>
  <c r="O18" i="5"/>
  <c r="Q18" i="5"/>
  <c r="R18" i="5"/>
  <c r="U18" i="5"/>
  <c r="V18" i="5"/>
  <c r="N18" i="5"/>
  <c r="W18" i="5"/>
  <c r="AB18" i="5"/>
  <c r="M19" i="5"/>
  <c r="O19" i="5"/>
  <c r="P19" i="5"/>
  <c r="Q19" i="5"/>
  <c r="R19" i="5"/>
  <c r="S19" i="5"/>
  <c r="T19" i="5"/>
  <c r="U19" i="5"/>
  <c r="V19" i="5"/>
  <c r="N19" i="5"/>
  <c r="W19" i="5"/>
  <c r="AB19" i="5"/>
  <c r="M20" i="5"/>
  <c r="O20" i="5"/>
  <c r="Q20" i="5"/>
  <c r="R20" i="5"/>
  <c r="S20" i="5"/>
  <c r="T20" i="5"/>
  <c r="U20" i="5"/>
  <c r="V20" i="5"/>
  <c r="N20" i="5"/>
  <c r="W20" i="5"/>
  <c r="AB20" i="5"/>
  <c r="M21" i="5"/>
  <c r="O21" i="5"/>
  <c r="P21" i="5"/>
  <c r="Q21" i="5"/>
  <c r="R21" i="5"/>
  <c r="S21" i="5"/>
  <c r="U21" i="5"/>
  <c r="V21" i="5"/>
  <c r="N21" i="5"/>
  <c r="W21" i="5"/>
  <c r="AB21" i="5"/>
  <c r="M22" i="5"/>
  <c r="O22" i="5"/>
  <c r="P22" i="5"/>
  <c r="Q22" i="5"/>
  <c r="S22" i="5"/>
  <c r="U22" i="5"/>
  <c r="V22" i="5"/>
  <c r="N22" i="5"/>
  <c r="W22" i="5"/>
  <c r="AB22" i="5"/>
  <c r="M23" i="5"/>
  <c r="O23" i="5"/>
  <c r="P23" i="5"/>
  <c r="Q23" i="5"/>
  <c r="R23" i="5"/>
  <c r="S23" i="5"/>
  <c r="T23" i="5"/>
  <c r="U23" i="5"/>
  <c r="V23" i="5"/>
  <c r="N23" i="5"/>
  <c r="W23" i="5"/>
  <c r="AB23" i="5"/>
  <c r="M24" i="5"/>
  <c r="V24" i="5"/>
  <c r="N24" i="5"/>
  <c r="W24" i="5"/>
  <c r="O24" i="5"/>
  <c r="Q24" i="5"/>
  <c r="S24" i="5"/>
  <c r="T24" i="5"/>
  <c r="U24" i="5"/>
  <c r="AB24" i="5"/>
  <c r="M25" i="5"/>
  <c r="O25" i="5"/>
  <c r="P25" i="5"/>
  <c r="Q25" i="5"/>
  <c r="R25" i="5"/>
  <c r="S25" i="5"/>
  <c r="T25" i="5"/>
  <c r="U25" i="5"/>
  <c r="V25" i="5"/>
  <c r="N25" i="5" s="1"/>
  <c r="W25" i="5"/>
  <c r="X25" i="5"/>
  <c r="Y25" i="5"/>
  <c r="Z25" i="5"/>
  <c r="AB25" i="5"/>
  <c r="M26" i="5"/>
  <c r="O26" i="5"/>
  <c r="P26" i="5"/>
  <c r="Q26" i="5"/>
  <c r="R26" i="5"/>
  <c r="S26" i="5"/>
  <c r="T26" i="5"/>
  <c r="U26" i="5"/>
  <c r="V26" i="5"/>
  <c r="N26" i="5" s="1"/>
  <c r="W26" i="5"/>
  <c r="X26" i="5"/>
  <c r="Y26" i="5"/>
  <c r="Z26" i="5"/>
  <c r="AB26" i="5"/>
  <c r="M27" i="5"/>
  <c r="O27" i="5"/>
  <c r="P27" i="5"/>
  <c r="Q27" i="5"/>
  <c r="R27" i="5"/>
  <c r="S27" i="5"/>
  <c r="T27" i="5"/>
  <c r="U27" i="5"/>
  <c r="V27" i="5"/>
  <c r="N27" i="5" s="1"/>
  <c r="W27" i="5"/>
  <c r="X27" i="5"/>
  <c r="Y27" i="5"/>
  <c r="Z27" i="5"/>
  <c r="AB27" i="5"/>
  <c r="M28" i="5"/>
  <c r="O28" i="5"/>
  <c r="P28" i="5"/>
  <c r="Q28" i="5"/>
  <c r="R28" i="5"/>
  <c r="S28" i="5"/>
  <c r="T28" i="5"/>
  <c r="U28" i="5"/>
  <c r="V28" i="5"/>
  <c r="N28" i="5" s="1"/>
  <c r="W28" i="5"/>
  <c r="X28" i="5"/>
  <c r="Y28" i="5"/>
  <c r="Z28" i="5"/>
  <c r="AB28" i="5"/>
  <c r="M29" i="5"/>
  <c r="O29" i="5"/>
  <c r="P29" i="5"/>
  <c r="Q29" i="5"/>
  <c r="R29" i="5"/>
  <c r="S29" i="5"/>
  <c r="T29" i="5"/>
  <c r="U29" i="5"/>
  <c r="V29" i="5"/>
  <c r="N29" i="5" s="1"/>
  <c r="W29" i="5"/>
  <c r="X29" i="5"/>
  <c r="Y29" i="5"/>
  <c r="Z29" i="5"/>
  <c r="AB29" i="5"/>
  <c r="J30" i="5"/>
  <c r="U30" i="5"/>
  <c r="F2" i="17"/>
  <c r="E3" i="17"/>
  <c r="F3" i="17"/>
  <c r="E4" i="17"/>
  <c r="F4" i="17"/>
  <c r="E5" i="17"/>
  <c r="F5" i="17"/>
  <c r="E6" i="17"/>
  <c r="F6" i="17"/>
  <c r="E8" i="17"/>
  <c r="F8" i="17"/>
  <c r="E9" i="17"/>
  <c r="F9" i="17"/>
  <c r="E10" i="17"/>
  <c r="F10" i="17"/>
  <c r="E11" i="17"/>
  <c r="F11" i="17"/>
  <c r="E12" i="17"/>
  <c r="F12" i="17"/>
  <c r="E13" i="17"/>
  <c r="F13" i="17"/>
  <c r="E14" i="17"/>
  <c r="F14" i="17"/>
  <c r="E15" i="17"/>
  <c r="F15" i="17"/>
  <c r="E16" i="17"/>
  <c r="F16" i="17"/>
  <c r="E17" i="17"/>
  <c r="F17" i="17"/>
  <c r="E18" i="17"/>
  <c r="F18" i="17"/>
  <c r="E19" i="17"/>
  <c r="F19" i="17"/>
  <c r="E20" i="17"/>
  <c r="F20" i="17"/>
  <c r="E21" i="17"/>
  <c r="F21" i="17"/>
  <c r="E22" i="17"/>
  <c r="F22" i="17"/>
  <c r="E23" i="17"/>
  <c r="F23" i="17"/>
  <c r="E24" i="17"/>
  <c r="F24" i="17"/>
  <c r="E25" i="17"/>
  <c r="F25" i="17"/>
  <c r="E26" i="17"/>
  <c r="F26" i="17"/>
  <c r="E27" i="17"/>
  <c r="E28" i="17"/>
  <c r="O11" i="5"/>
  <c r="S11" i="5"/>
  <c r="V11" i="5"/>
  <c r="N11" i="5"/>
  <c r="W11" i="5"/>
  <c r="R11" i="5"/>
  <c r="R5" i="5"/>
  <c r="X24" i="5"/>
  <c r="Y24" i="5"/>
  <c r="Z24" i="5"/>
  <c r="R24" i="5"/>
  <c r="P24" i="5"/>
  <c r="X23" i="5"/>
  <c r="Y23" i="5"/>
  <c r="Y30" i="5"/>
  <c r="X22" i="5"/>
  <c r="Y22" i="5" s="1"/>
  <c r="Z22" i="5"/>
  <c r="T22" i="5"/>
  <c r="R22" i="5"/>
  <c r="X21" i="5"/>
  <c r="Y21" i="5"/>
  <c r="X20" i="5"/>
  <c r="Y20" i="5"/>
  <c r="Z20" i="5"/>
  <c r="P20" i="5"/>
  <c r="X19" i="5"/>
  <c r="Y19" i="5"/>
  <c r="X18" i="5"/>
  <c r="Y18" i="5"/>
  <c r="Z18" i="5"/>
  <c r="T18" i="5"/>
  <c r="S18" i="5"/>
  <c r="P18" i="5"/>
  <c r="X17" i="5"/>
  <c r="Y17" i="5"/>
  <c r="X16" i="5"/>
  <c r="Y16" i="5"/>
  <c r="T16" i="5"/>
  <c r="P16" i="5"/>
  <c r="X14" i="5"/>
  <c r="Y14" i="5"/>
  <c r="X13" i="5"/>
  <c r="Y13" i="5"/>
  <c r="S12" i="5"/>
  <c r="P12" i="5"/>
  <c r="O12" i="5"/>
  <c r="V12" i="5"/>
  <c r="N12" i="5"/>
  <c r="W12" i="5"/>
  <c r="R10" i="5"/>
  <c r="S10" i="5"/>
  <c r="O10" i="5"/>
  <c r="V10" i="5"/>
  <c r="N10" i="5"/>
  <c r="W10" i="5"/>
  <c r="X10" i="5"/>
  <c r="Y10" i="5"/>
  <c r="S8" i="5"/>
  <c r="Q30" i="5"/>
  <c r="R7" i="5"/>
  <c r="O7" i="5"/>
  <c r="V5" i="5"/>
  <c r="N5" i="5"/>
  <c r="N30" i="5"/>
  <c r="V9" i="5"/>
  <c r="N9" i="5"/>
  <c r="W9" i="5"/>
  <c r="X9" i="5"/>
  <c r="Y9" i="5"/>
  <c r="V8" i="5"/>
  <c r="N8" i="5"/>
  <c r="W8" i="5"/>
  <c r="X8" i="5"/>
  <c r="Y8" i="5"/>
  <c r="V6" i="5"/>
  <c r="N6" i="5"/>
  <c r="W6" i="5"/>
  <c r="X6" i="5"/>
  <c r="Y6" i="5"/>
  <c r="O5" i="5"/>
  <c r="V7" i="5"/>
  <c r="N7" i="5"/>
  <c r="W7" i="5"/>
  <c r="M30" i="5"/>
  <c r="P6" i="5"/>
  <c r="R9" i="5"/>
  <c r="P8" i="5"/>
  <c r="O6" i="5"/>
  <c r="S9" i="5"/>
  <c r="S7" i="5"/>
  <c r="S5" i="5"/>
  <c r="P9" i="5"/>
  <c r="X11" i="5"/>
  <c r="Y11" i="5"/>
  <c r="Z23" i="5"/>
  <c r="T30" i="5"/>
  <c r="Z21" i="5"/>
  <c r="Z19" i="5"/>
  <c r="Z17" i="5"/>
  <c r="Z16" i="5"/>
  <c r="Z14" i="5"/>
  <c r="Z13" i="5"/>
  <c r="X12" i="5"/>
  <c r="Y12" i="5"/>
  <c r="Z11" i="5"/>
  <c r="Z10" i="5"/>
  <c r="R30" i="5"/>
  <c r="W5" i="5"/>
  <c r="O30" i="5"/>
  <c r="P30" i="5"/>
  <c r="Z6" i="5"/>
  <c r="X7" i="5"/>
  <c r="Y7" i="5"/>
  <c r="Z8" i="5"/>
  <c r="V30" i="5"/>
  <c r="S30" i="5"/>
  <c r="Z9" i="5"/>
  <c r="Z12" i="5"/>
  <c r="W30" i="5"/>
  <c r="X5" i="5"/>
  <c r="Y5" i="5"/>
  <c r="Z7" i="5"/>
  <c r="Z5" i="5"/>
  <c r="X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jharrup</author>
    <author>Randerso</author>
  </authors>
  <commentList>
    <comment ref="N3" authorId="0" shapeId="0" xr:uid="{00000000-0006-0000-0200-000001000000}">
      <text>
        <r>
          <rPr>
            <sz val="10"/>
            <color indexed="81"/>
            <rFont val="Tahoma"/>
            <family val="2"/>
          </rPr>
          <t xml:space="preserve">
Employee will have either 61118 or 61111 but not both.  Calculation will be automatically made in this column.  Zero out this column if you are sure that 61118 should be used.  Follow directions in cell S 3 to calculate 61118 if needed.
</t>
        </r>
      </text>
    </comment>
    <comment ref="T3" authorId="0" shapeId="0" xr:uid="{00000000-0006-0000-0200-000002000000}">
      <text>
        <r>
          <rPr>
            <sz val="10"/>
            <color indexed="81"/>
            <rFont val="Tahoma"/>
            <family val="2"/>
          </rPr>
          <t xml:space="preserve">If you are sure 61118 should be used, update the calculation to S4 times L current row.  For example, if calculating benefits for line 5 the calculation would be S4*L5.  Key this formula on the correct row in this column.  Be sure to zero out the formula for 61111 for the current row.
</t>
        </r>
      </text>
    </comment>
    <comment ref="U3" authorId="1" shapeId="0" xr:uid="{00000000-0006-0000-0200-000003000000}">
      <text>
        <r>
          <rPr>
            <sz val="8"/>
            <color indexed="81"/>
            <rFont val="Tahoma"/>
            <family val="2"/>
          </rPr>
          <t>Not all employees will choose to have a deferred Comp. plan.
Calculation of this field will be T4*K(current row).
Update this column if you know the employee has chosen deferred comp.</t>
        </r>
      </text>
    </comment>
    <comment ref="V3" authorId="1" shapeId="0" xr:uid="{00000000-0006-0000-0200-000004000000}">
      <text>
        <r>
          <rPr>
            <sz val="8"/>
            <color indexed="81"/>
            <rFont val="Tahoma"/>
            <family val="2"/>
          </rPr>
          <t>Not all employees will choose to have a deferred Comp. plan.
Calculation of this field will be T4*K(current row).
Update this column if you know the employee has chosen deferred comp.</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Randerso</author>
  </authors>
  <commentList>
    <comment ref="E1" authorId="0" shapeId="0" xr:uid="{00000000-0006-0000-0300-000001000000}">
      <text>
        <r>
          <rPr>
            <u/>
            <sz val="8"/>
            <color indexed="81"/>
            <rFont val="Tahoma"/>
            <family val="2"/>
          </rPr>
          <t>WAGE Classifications</t>
        </r>
        <r>
          <rPr>
            <sz val="8"/>
            <color indexed="81"/>
            <rFont val="Tahoma"/>
            <family val="2"/>
          </rPr>
          <t xml:space="preserve">
61141 - Wages, General
61142 - Wages, Graduate Asst.
61143 - Wages, Over Time
61144 - Wages, Students
61145 - Wages, T &amp; R Pt.Time
61149 - Wages, OIT employees
</t>
        </r>
      </text>
    </comment>
    <comment ref="J1" authorId="0" shapeId="0" xr:uid="{00000000-0006-0000-0300-000002000000}">
      <text>
        <r>
          <rPr>
            <b/>
            <sz val="10"/>
            <color indexed="81"/>
            <rFont val="Tahoma"/>
            <family val="2"/>
          </rPr>
          <t xml:space="preserve">Use 1113 for wages, 1112 for bonus pay.
</t>
        </r>
        <r>
          <rPr>
            <sz val="10"/>
            <color indexed="81"/>
            <rFont val="Tahoma"/>
            <family val="2"/>
          </rPr>
          <t xml:space="preserve">
</t>
        </r>
      </text>
    </comment>
    <comment ref="G2" authorId="0" shapeId="0" xr:uid="{00000000-0006-0000-0300-000003000000}">
      <text>
        <r>
          <rPr>
            <sz val="8"/>
            <color indexed="81"/>
            <rFont val="Tahoma"/>
            <family val="2"/>
          </rPr>
          <t xml:space="preserve">If bonus is based on a percentage of salary, use the formula of:
=base salary*% of increase.
Example:
=30000*.10
This is a $30k salary with a 10% bonus.
</t>
        </r>
      </text>
    </comment>
    <comment ref="H3" authorId="0" shapeId="0" xr:uid="{00000000-0006-0000-0300-000004000000}">
      <text>
        <r>
          <rPr>
            <b/>
            <sz val="10"/>
            <color indexed="81"/>
            <rFont val="Tahoma"/>
            <family val="2"/>
          </rPr>
          <t>Bonus payment is lump sum, and one time, thus column H is 1.
For adjunct faculty, use the number of credit hours in column H.
Use the following rates in column G:
Instructor - $650/ch
Ass't - $700/ch
Assoc. - $750/ch
Full Prof - $800
Amounts differ for summer school.</t>
        </r>
        <r>
          <rPr>
            <sz val="10"/>
            <color indexed="81"/>
            <rFont val="Tahoma"/>
            <family val="2"/>
          </rPr>
          <t xml:space="preserve">
</t>
        </r>
      </text>
    </comment>
  </commentList>
</comments>
</file>

<file path=xl/sharedStrings.xml><?xml version="1.0" encoding="utf-8"?>
<sst xmlns="http://schemas.openxmlformats.org/spreadsheetml/2006/main" count="194" uniqueCount="140">
  <si>
    <t>Virginia State University</t>
  </si>
  <si>
    <t>Salary Calculator Form Instructions</t>
  </si>
  <si>
    <r>
      <t>Purpose:</t>
    </r>
    <r>
      <rPr>
        <b/>
        <sz val="12"/>
        <color indexed="8"/>
        <rFont val="Tahoma-Bold"/>
      </rPr>
      <t xml:space="preserve"> To assist staff in the calculation of salaries and benefits for new employees, wage</t>
    </r>
  </si>
  <si>
    <t>positions, salary increases, or bonuses.</t>
  </si>
  <si>
    <t>To complete the salary calculator form, choose the tab at the bottom of this file that meets your criteria.  (Full time and Wages/Bonus).</t>
  </si>
  <si>
    <t xml:space="preserve">Each form operates in basically the same manner.  For example purposes, the processes </t>
  </si>
  <si>
    <t>for the FULL TIME SALARY CALCULATIONS TAB is outlined below:</t>
  </si>
  <si>
    <r>
      <t xml:space="preserve">1. </t>
    </r>
    <r>
      <rPr>
        <b/>
        <sz val="12"/>
        <color indexed="8"/>
        <rFont val="Tahoma-Bold"/>
      </rPr>
      <t xml:space="preserve">Column A </t>
    </r>
    <r>
      <rPr>
        <sz val="12"/>
        <color indexed="8"/>
        <rFont val="Tahoma"/>
        <family val="2"/>
      </rPr>
      <t>- Enter the last name of the person hired in the position. If the position is vacant, indicate vacant.</t>
    </r>
  </si>
  <si>
    <r>
      <t xml:space="preserve">2. </t>
    </r>
    <r>
      <rPr>
        <b/>
        <sz val="12"/>
        <color indexed="8"/>
        <rFont val="Tahoma-Bold"/>
      </rPr>
      <t xml:space="preserve">Column B </t>
    </r>
    <r>
      <rPr>
        <sz val="12"/>
        <color indexed="8"/>
        <rFont val="Tahoma"/>
        <family val="2"/>
      </rPr>
      <t>- Enter the position number of the person.  If the estimate is being done for a new position indicate TBA (To Be Assigned).</t>
    </r>
  </si>
  <si>
    <r>
      <t xml:space="preserve">3. </t>
    </r>
    <r>
      <rPr>
        <b/>
        <sz val="12"/>
        <color indexed="8"/>
        <rFont val="Tahoma"/>
        <family val="2"/>
      </rPr>
      <t xml:space="preserve">Column C </t>
    </r>
    <r>
      <rPr>
        <sz val="12"/>
        <color indexed="8"/>
        <rFont val="Tahoma"/>
        <family val="2"/>
      </rPr>
      <t>(Medical Plan choice for Full Time Salary Only) - Enter 1, 2, 3, 4, 5, 6, or 7.  The cost of medical insurance dramatically affects the total cost of employment.  If preparing an estimate and the medical insurance needs are unknown, use a midrange estimate for the medical insurance needs.</t>
    </r>
  </si>
  <si>
    <r>
      <t xml:space="preserve">4. </t>
    </r>
    <r>
      <rPr>
        <b/>
        <sz val="12"/>
        <color indexed="8"/>
        <rFont val="Tahoma"/>
        <family val="2"/>
      </rPr>
      <t>Column D</t>
    </r>
    <r>
      <rPr>
        <sz val="12"/>
        <color indexed="8"/>
        <rFont val="Tahoma"/>
        <family val="2"/>
      </rPr>
      <t xml:space="preserve"> - </t>
    </r>
    <r>
      <rPr>
        <b/>
        <sz val="12"/>
        <color indexed="8"/>
        <rFont val="Tahoma"/>
        <family val="2"/>
      </rPr>
      <t>H</t>
    </r>
    <r>
      <rPr>
        <sz val="12"/>
        <color indexed="8"/>
        <rFont val="Tahoma"/>
        <family val="2"/>
      </rPr>
      <t xml:space="preserve"> - Enter BANNER FOAP for the position.  (Column G, account must be:)</t>
    </r>
  </si>
  <si>
    <r>
      <t>• 6</t>
    </r>
    <r>
      <rPr>
        <sz val="12"/>
        <color indexed="8"/>
        <rFont val="Tahoma"/>
        <family val="2"/>
      </rPr>
      <t>1121 - Administrative Faculty</t>
    </r>
  </si>
  <si>
    <r>
      <t>• 6</t>
    </r>
    <r>
      <rPr>
        <sz val="12"/>
        <color indexed="8"/>
        <rFont val="Tahoma"/>
        <family val="2"/>
      </rPr>
      <t>1123 - Classified/Staff</t>
    </r>
  </si>
  <si>
    <r>
      <t>• 6</t>
    </r>
    <r>
      <rPr>
        <sz val="12"/>
        <color indexed="8"/>
        <rFont val="Tahoma"/>
        <family val="2"/>
      </rPr>
      <t>1126 - Teaching and Research Faculty</t>
    </r>
  </si>
  <si>
    <r>
      <t>• 6</t>
    </r>
    <r>
      <rPr>
        <sz val="12"/>
        <color indexed="8"/>
        <rFont val="Tahoma"/>
        <family val="2"/>
      </rPr>
      <t>1127 - Law Enforcement Officers</t>
    </r>
  </si>
  <si>
    <r>
      <t>• 6</t>
    </r>
    <r>
      <rPr>
        <sz val="12"/>
        <color indexed="8"/>
        <rFont val="Tahoma"/>
        <family val="2"/>
      </rPr>
      <t>1128 – Information Technology (IT) Professionals</t>
    </r>
  </si>
  <si>
    <t>It is critical that the correct account (sub-object code) is used because the employee's classification determines the benefits schedule.</t>
  </si>
  <si>
    <r>
      <t xml:space="preserve">5. </t>
    </r>
    <r>
      <rPr>
        <b/>
        <sz val="12"/>
        <color indexed="8"/>
        <rFont val="Tahoma-Bold"/>
      </rPr>
      <t xml:space="preserve">Column I </t>
    </r>
    <r>
      <rPr>
        <sz val="12"/>
        <color indexed="8"/>
        <rFont val="Tahoma"/>
        <family val="2"/>
      </rPr>
      <t xml:space="preserve">- Enter "Yes" or "No" for particiapation in the Deferred Compensation Plan. </t>
    </r>
  </si>
  <si>
    <r>
      <t xml:space="preserve">5. </t>
    </r>
    <r>
      <rPr>
        <b/>
        <sz val="12"/>
        <color indexed="8"/>
        <rFont val="Tahoma-Bold"/>
      </rPr>
      <t xml:space="preserve">Column J </t>
    </r>
    <r>
      <rPr>
        <sz val="12"/>
        <color indexed="8"/>
        <rFont val="Tahoma"/>
        <family val="2"/>
      </rPr>
      <t>- Enter the base salary for the incumbent or an estimate if the form is being used for planning purposes.</t>
    </r>
  </si>
  <si>
    <r>
      <t>6.</t>
    </r>
    <r>
      <rPr>
        <b/>
        <sz val="12"/>
        <color indexed="10"/>
        <rFont val="Tahoma"/>
        <family val="2"/>
      </rPr>
      <t xml:space="preserve">  </t>
    </r>
    <r>
      <rPr>
        <b/>
        <sz val="12"/>
        <rFont val="Tahoma"/>
        <family val="2"/>
      </rPr>
      <t xml:space="preserve">Column K - </t>
    </r>
    <r>
      <rPr>
        <sz val="12"/>
        <rFont val="Tahoma"/>
        <family val="2"/>
      </rPr>
      <t>Enter the position distribution (split).</t>
    </r>
  </si>
  <si>
    <r>
      <t xml:space="preserve">7. </t>
    </r>
    <r>
      <rPr>
        <b/>
        <sz val="12"/>
        <color indexed="8"/>
        <rFont val="Tahoma-Bold"/>
      </rPr>
      <t xml:space="preserve">Column L </t>
    </r>
    <r>
      <rPr>
        <sz val="12"/>
        <color indexed="8"/>
        <rFont val="Tahoma"/>
        <family val="2"/>
      </rPr>
      <t>- Enter the number of pay periods the employee will be paid retrieved from the "Hire Dates Tab" in this workbook.</t>
    </r>
  </si>
  <si>
    <r>
      <t xml:space="preserve">8.  </t>
    </r>
    <r>
      <rPr>
        <b/>
        <sz val="12"/>
        <color indexed="8"/>
        <rFont val="Tahoma"/>
        <family val="2"/>
      </rPr>
      <t>Column M - Y</t>
    </r>
    <r>
      <rPr>
        <sz val="12"/>
        <color indexed="8"/>
        <rFont val="Tahoma"/>
        <family val="2"/>
      </rPr>
      <t xml:space="preserve">  salary and benefits will calculate automatically and total across and at the bottom in the appropriate category.</t>
    </r>
  </si>
  <si>
    <r>
      <t>Note</t>
    </r>
    <r>
      <rPr>
        <sz val="12"/>
        <color indexed="8"/>
        <rFont val="Tahoma"/>
        <family val="2"/>
      </rPr>
      <t>: The percentage of benefits changes with each position.  Benefits are cash benefits only and does not include the cost of sick leave, annual leave, or paid holidays.</t>
    </r>
  </si>
  <si>
    <t>Saving your file:</t>
  </si>
  <si>
    <t>Save your file to a unique identifier, as not to be confused with other files.</t>
  </si>
  <si>
    <t>Hire Date</t>
  </si>
  <si>
    <t>No. of payrolls remaining</t>
  </si>
  <si>
    <t>No. of payrolls expensed until 11/25</t>
  </si>
  <si>
    <t>% of Payrolls Expensed* (To be listed on the distribution column))</t>
  </si>
  <si>
    <r>
      <t>% of Payrolls Expensed* (</t>
    </r>
    <r>
      <rPr>
        <b/>
        <sz val="12"/>
        <color indexed="17"/>
        <rFont val="Arial"/>
        <family val="2"/>
      </rPr>
      <t>Enter</t>
    </r>
    <r>
      <rPr>
        <b/>
        <sz val="12"/>
        <rFont val="Arial"/>
        <family val="2"/>
      </rPr>
      <t xml:space="preserve"> in the distribution column)</t>
    </r>
  </si>
  <si>
    <t>* Be sure to use the % number in the correct format (.XXXX) as shown in column F</t>
  </si>
  <si>
    <t>10-Jun</t>
  </si>
  <si>
    <t>25-Jun</t>
  </si>
  <si>
    <t>10-Jul</t>
  </si>
  <si>
    <t>25-Jul</t>
  </si>
  <si>
    <t>10-Aug</t>
  </si>
  <si>
    <t>11-Aug</t>
  </si>
  <si>
    <t>Use this percentage for Aug 11 faculty hires</t>
  </si>
  <si>
    <t>25-Aug</t>
  </si>
  <si>
    <t>10-Sep</t>
  </si>
  <si>
    <t>25-Sep</t>
  </si>
  <si>
    <t>10-Oct</t>
  </si>
  <si>
    <t>25Oct</t>
  </si>
  <si>
    <t>10-Nov</t>
  </si>
  <si>
    <t>25-Nov</t>
  </si>
  <si>
    <t>10-Dec</t>
  </si>
  <si>
    <t>25-Dec</t>
  </si>
  <si>
    <t>10-Jan</t>
  </si>
  <si>
    <t>25-Jan</t>
  </si>
  <si>
    <t>10-Feb</t>
  </si>
  <si>
    <t>25-Feb</t>
  </si>
  <si>
    <t>10-Mar</t>
  </si>
  <si>
    <t>25-Mar</t>
  </si>
  <si>
    <t>10-Apr</t>
  </si>
  <si>
    <t>25-Apr</t>
  </si>
  <si>
    <t>10-May</t>
  </si>
  <si>
    <t>25-May</t>
  </si>
  <si>
    <t xml:space="preserve">No payrolls expensed for FY </t>
  </si>
  <si>
    <t>Use this account unless you are certain 61118 is being used.  Delete the formula in Column T.</t>
  </si>
  <si>
    <t>If using this account delete the formula in Column N.</t>
  </si>
  <si>
    <t>Subtract this amount from 61111 if new hire. All others delete formula</t>
  </si>
  <si>
    <t>FY24</t>
  </si>
  <si>
    <r>
      <t>(</t>
    </r>
    <r>
      <rPr>
        <b/>
        <sz val="8"/>
        <color indexed="10"/>
        <rFont val="Arial"/>
        <family val="2"/>
      </rPr>
      <t>See Note #1</t>
    </r>
    <r>
      <rPr>
        <b/>
        <sz val="8"/>
        <rFont val="Arial"/>
        <family val="2"/>
      </rPr>
      <t xml:space="preserve"> At Bottom) Enter Health Status: 1, 2, 3, 4, 5, 6, 7</t>
    </r>
  </si>
  <si>
    <t xml:space="preserve">Enter one of these: 61121, 61123, 61126, 61127 or 61128 </t>
  </si>
  <si>
    <t>Deferred Comp?</t>
  </si>
  <si>
    <t>Distribution</t>
  </si>
  <si>
    <t xml:space="preserve">Salary </t>
  </si>
  <si>
    <t xml:space="preserve">61111 </t>
  </si>
  <si>
    <t>61112</t>
  </si>
  <si>
    <t>61114</t>
  </si>
  <si>
    <t>61115</t>
  </si>
  <si>
    <t>61116</t>
  </si>
  <si>
    <t>61117</t>
  </si>
  <si>
    <t xml:space="preserve">61118 </t>
  </si>
  <si>
    <t>61138</t>
  </si>
  <si>
    <t xml:space="preserve">61166 </t>
  </si>
  <si>
    <t>Total</t>
  </si>
  <si>
    <t xml:space="preserve">% </t>
  </si>
  <si>
    <t>BANNER FOAP</t>
  </si>
  <si>
    <t>Yes/No</t>
  </si>
  <si>
    <t>Base</t>
  </si>
  <si>
    <t>%</t>
  </si>
  <si>
    <t>Retire</t>
  </si>
  <si>
    <t>FICA</t>
  </si>
  <si>
    <t>Group Life</t>
  </si>
  <si>
    <t>Health Ins</t>
  </si>
  <si>
    <t>Health Cr</t>
  </si>
  <si>
    <t>Disability</t>
  </si>
  <si>
    <t>Teach.Ins.&amp;Annuity</t>
  </si>
  <si>
    <t>Def Comp</t>
  </si>
  <si>
    <t>VRS Hybrid</t>
  </si>
  <si>
    <t>Fringe</t>
  </si>
  <si>
    <t>Personal</t>
  </si>
  <si>
    <t>of Cash</t>
  </si>
  <si>
    <t>Name</t>
  </si>
  <si>
    <t xml:space="preserve">Position </t>
  </si>
  <si>
    <t>Medical</t>
  </si>
  <si>
    <t>Index</t>
  </si>
  <si>
    <t>Fund</t>
  </si>
  <si>
    <t>Orgn</t>
  </si>
  <si>
    <t>Account</t>
  </si>
  <si>
    <t>Prog</t>
  </si>
  <si>
    <t>Salary</t>
  </si>
  <si>
    <t>See Note #2</t>
  </si>
  <si>
    <t>See Note #3</t>
  </si>
  <si>
    <t>(automatic)</t>
  </si>
  <si>
    <t>Based on Selection</t>
  </si>
  <si>
    <t>See Note Below</t>
  </si>
  <si>
    <t>Benefits</t>
  </si>
  <si>
    <t>Services</t>
  </si>
  <si>
    <t>% of Total Benefits</t>
  </si>
  <si>
    <t>no</t>
  </si>
  <si>
    <t>NOTE:</t>
  </si>
  <si>
    <t>#1 Health</t>
  </si>
  <si>
    <t>COVa CARE</t>
  </si>
  <si>
    <r>
      <rPr>
        <b/>
        <sz val="8"/>
        <rFont val="Arial"/>
        <family val="2"/>
      </rPr>
      <t>1</t>
    </r>
    <r>
      <rPr>
        <sz val="8"/>
        <rFont val="Arial"/>
        <family val="2"/>
      </rPr>
      <t xml:space="preserve"> = Single</t>
    </r>
  </si>
  <si>
    <r>
      <t>2</t>
    </r>
    <r>
      <rPr>
        <sz val="8"/>
        <rFont val="Arial"/>
        <family val="2"/>
      </rPr>
      <t xml:space="preserve"> = Employee plus One</t>
    </r>
  </si>
  <si>
    <t>3 = Family</t>
  </si>
  <si>
    <t>4= Waived</t>
  </si>
  <si>
    <t>5= Single HDHP</t>
  </si>
  <si>
    <t>6=Employee + One HDHP</t>
  </si>
  <si>
    <t>7=Family HDHP</t>
  </si>
  <si>
    <t>#2</t>
  </si>
  <si>
    <t>Enter 100% as 1.00</t>
  </si>
  <si>
    <t>Enter all % &lt; 100% as .XX</t>
  </si>
  <si>
    <t>Example:</t>
  </si>
  <si>
    <t>50% would be entered as .50</t>
  </si>
  <si>
    <t>75% would be entered as .75</t>
  </si>
  <si>
    <t>25% would be entered as .25</t>
  </si>
  <si>
    <t>This entry represents the account split. EX: If all salary will be from one (1) account, the entry would be 1.0</t>
  </si>
  <si>
    <t>#3</t>
  </si>
  <si>
    <t>This % comes from the Hire Dates Tab</t>
  </si>
  <si>
    <t>FY16</t>
  </si>
  <si>
    <t>Must be 6114X (or 61131 for Bonus)</t>
  </si>
  <si>
    <t>Hourly Rate or</t>
  </si>
  <si>
    <t>Wages - Maximum of 1500 hours</t>
  </si>
  <si>
    <t>61113</t>
  </si>
  <si>
    <t>Bonus Amount</t>
  </si>
  <si>
    <t>1 Hour for Bonus</t>
  </si>
  <si>
    <t>Total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</si>
</sst>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quot;$&quot;#,##0"/>
    <numFmt numFmtId="165" formatCode="&quot;$&quot;#,##0.00"/>
    <numFmt numFmtId="166" formatCode="_(&quot;$&quot;* #,##0_);_(&quot;$&quot;* \(#,##0\);_(&quot;$&quot;* &quot;-&quot;??_);_(@_)"/>
    <numFmt numFmtId="167" formatCode="_(* #,##0.0000_);_(* \(#,##0.0000\);_(* &quot;-&quot;??_);_(@_)"/>
    <numFmt numFmtId="168" formatCode="_(* #,##0.0000_);_(* \(#,##0.0000\);_(* &quot;-&quot;????_);_(@_)"/>
    <numFmt numFmtId="169" formatCode="[$$-409]#,##0"/>
    <numFmt numFmtId="170" formatCode="0.0000"/>
    <numFmt numFmtId="171" formatCode="\$#,##0.00"/>
  </numFmts>
  <fonts count="30">
    <font>
      <sz val="10"/>
      <name val="Arial"/>
    </font>
    <font>
      <sz val="10"/>
      <name val="Arial"/>
    </font>
    <font>
      <sz val="8"/>
      <name val="Arial"/>
      <family val="2"/>
    </font>
    <font>
      <b/>
      <sz val="8"/>
      <name val="Arial"/>
      <family val="2"/>
    </font>
    <font>
      <sz val="8"/>
      <color indexed="81"/>
      <name val="Tahoma"/>
      <family val="2"/>
    </font>
    <font>
      <sz val="10"/>
      <color indexed="81"/>
      <name val="Tahoma"/>
      <family val="2"/>
    </font>
    <font>
      <b/>
      <sz val="10"/>
      <color indexed="81"/>
      <name val="Tahoma"/>
      <family val="2"/>
    </font>
    <font>
      <sz val="12"/>
      <name val="Arial"/>
      <family val="2"/>
    </font>
    <font>
      <b/>
      <sz val="12"/>
      <name val="Arial"/>
      <family val="2"/>
    </font>
    <font>
      <b/>
      <sz val="12"/>
      <color indexed="10"/>
      <name val="Arial"/>
      <family val="2"/>
    </font>
    <font>
      <sz val="12"/>
      <color indexed="8"/>
      <name val="Tahoma"/>
      <family val="2"/>
    </font>
    <font>
      <b/>
      <sz val="12"/>
      <color indexed="8"/>
      <name val="Tahoma-Bold"/>
    </font>
    <font>
      <sz val="12"/>
      <color indexed="8"/>
      <name val="SymbolMT"/>
    </font>
    <font>
      <b/>
      <sz val="12"/>
      <color indexed="8"/>
      <name val="Tahoma"/>
      <family val="2"/>
    </font>
    <font>
      <b/>
      <u/>
      <sz val="8"/>
      <name val="Arial"/>
      <family val="2"/>
    </font>
    <font>
      <b/>
      <sz val="8"/>
      <color indexed="10"/>
      <name val="Arial"/>
      <family val="2"/>
    </font>
    <font>
      <b/>
      <u/>
      <sz val="12"/>
      <color indexed="8"/>
      <name val="Tahoma-Bold"/>
    </font>
    <font>
      <b/>
      <sz val="12"/>
      <name val="Tahoma"/>
      <family val="2"/>
    </font>
    <font>
      <b/>
      <sz val="12"/>
      <color indexed="9"/>
      <name val="Arial"/>
      <family val="2"/>
    </font>
    <font>
      <u/>
      <sz val="8"/>
      <color indexed="81"/>
      <name val="Tahoma"/>
      <family val="2"/>
    </font>
    <font>
      <b/>
      <sz val="12"/>
      <color indexed="10"/>
      <name val="Tahoma"/>
      <family val="2"/>
    </font>
    <font>
      <sz val="8"/>
      <name val="Arial"/>
      <family val="2"/>
    </font>
    <font>
      <sz val="12"/>
      <name val="Tahoma"/>
      <family val="2"/>
    </font>
    <font>
      <b/>
      <sz val="12"/>
      <color indexed="17"/>
      <name val="Arial"/>
      <family val="2"/>
    </font>
    <font>
      <b/>
      <sz val="12"/>
      <color indexed="18"/>
      <name val="Tahoma"/>
      <family val="2"/>
    </font>
    <font>
      <b/>
      <sz val="12"/>
      <color indexed="18"/>
      <name val="Arial"/>
      <family val="2"/>
    </font>
    <font>
      <sz val="12"/>
      <name val="Arial"/>
      <family val="2"/>
    </font>
    <font>
      <u/>
      <sz val="8"/>
      <name val="Arial"/>
      <family val="2"/>
    </font>
    <font>
      <sz val="11"/>
      <color indexed="8"/>
      <name val="Calibri"/>
      <family val="2"/>
    </font>
    <font>
      <sz val="9"/>
      <color rgb="FF000000"/>
      <name val="'segoe ui'  "/>
      <family val="2"/>
    </font>
  </fonts>
  <fills count="6">
    <fill>
      <patternFill patternType="none"/>
    </fill>
    <fill>
      <patternFill patternType="gray125"/>
    </fill>
    <fill>
      <patternFill patternType="solid">
        <fgColor indexed="10"/>
        <bgColor indexed="64"/>
      </patternFill>
    </fill>
    <fill>
      <patternFill patternType="solid">
        <fgColor indexed="13"/>
        <bgColor indexed="64"/>
      </patternFill>
    </fill>
    <fill>
      <patternFill patternType="solid">
        <fgColor indexed="42"/>
        <bgColor indexed="64"/>
      </patternFill>
    </fill>
    <fill>
      <patternFill patternType="solid">
        <fgColor rgb="FFFFFFFF"/>
        <bgColor indexed="64"/>
      </patternFill>
    </fill>
  </fills>
  <borders count="9">
    <border>
      <left/>
      <right/>
      <top/>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right/>
      <top style="thin">
        <color indexed="64"/>
      </top>
      <bottom style="medium">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18">
    <xf numFmtId="0" fontId="0" fillId="0" borderId="0" xfId="0"/>
    <xf numFmtId="49" fontId="2" fillId="0" borderId="0" xfId="0" applyNumberFormat="1" applyFont="1" applyAlignment="1">
      <alignment horizontal="center" wrapText="1"/>
    </xf>
    <xf numFmtId="0" fontId="2" fillId="0" borderId="0" xfId="0" applyFont="1" applyAlignment="1">
      <alignment horizontal="center" wrapText="1"/>
    </xf>
    <xf numFmtId="3" fontId="2" fillId="0" borderId="0" xfId="0" applyNumberFormat="1" applyFont="1" applyAlignment="1">
      <alignment horizontal="right"/>
    </xf>
    <xf numFmtId="10" fontId="2" fillId="0" borderId="0" xfId="3" applyNumberFormat="1" applyFont="1" applyBorder="1" applyAlignment="1">
      <alignment horizontal="center" wrapText="1"/>
    </xf>
    <xf numFmtId="0" fontId="3" fillId="0" borderId="0" xfId="0" applyFont="1" applyAlignment="1">
      <alignment horizontal="center" wrapText="1"/>
    </xf>
    <xf numFmtId="165" fontId="3" fillId="0" borderId="0" xfId="0" applyNumberFormat="1" applyFont="1" applyAlignment="1">
      <alignment horizontal="center"/>
    </xf>
    <xf numFmtId="166" fontId="3" fillId="0" borderId="0" xfId="2" applyNumberFormat="1" applyFont="1" applyBorder="1" applyAlignment="1">
      <alignment horizontal="left" indent="1"/>
    </xf>
    <xf numFmtId="3" fontId="3" fillId="0" borderId="0" xfId="0" applyNumberFormat="1" applyFont="1" applyAlignment="1">
      <alignment horizontal="center"/>
    </xf>
    <xf numFmtId="49" fontId="3" fillId="0" borderId="0" xfId="0" applyNumberFormat="1" applyFont="1" applyAlignment="1">
      <alignment horizontal="center"/>
    </xf>
    <xf numFmtId="0" fontId="3" fillId="0" borderId="0" xfId="0" applyFont="1" applyAlignment="1">
      <alignment horizontal="center"/>
    </xf>
    <xf numFmtId="49" fontId="3" fillId="0" borderId="0" xfId="0" quotePrefix="1" applyNumberFormat="1" applyFont="1" applyAlignment="1">
      <alignment horizontal="center"/>
    </xf>
    <xf numFmtId="166" fontId="3" fillId="0" borderId="0" xfId="2" applyNumberFormat="1" applyFont="1" applyBorder="1" applyAlignment="1">
      <alignment horizontal="center"/>
    </xf>
    <xf numFmtId="164" fontId="3" fillId="0" borderId="0" xfId="1" applyNumberFormat="1" applyFont="1" applyBorder="1" applyAlignment="1">
      <alignment horizontal="center"/>
    </xf>
    <xf numFmtId="167" fontId="3" fillId="0" borderId="0" xfId="1" applyNumberFormat="1" applyFont="1" applyBorder="1" applyAlignment="1">
      <alignment horizontal="center"/>
    </xf>
    <xf numFmtId="167" fontId="3" fillId="0" borderId="0" xfId="1" quotePrefix="1" applyNumberFormat="1" applyFont="1" applyBorder="1" applyAlignment="1">
      <alignment horizontal="center"/>
    </xf>
    <xf numFmtId="6" fontId="3" fillId="0" borderId="0" xfId="0" quotePrefix="1" applyNumberFormat="1" applyFont="1" applyAlignment="1">
      <alignment horizontal="center"/>
    </xf>
    <xf numFmtId="0" fontId="2" fillId="0" borderId="0" xfId="0" applyFont="1"/>
    <xf numFmtId="165" fontId="2" fillId="0" borderId="0" xfId="0" applyNumberFormat="1" applyFont="1" applyAlignment="1">
      <alignment horizontal="center"/>
    </xf>
    <xf numFmtId="49" fontId="2" fillId="0" borderId="0" xfId="0" applyNumberFormat="1" applyFont="1"/>
    <xf numFmtId="166" fontId="2" fillId="0" borderId="0" xfId="2" applyNumberFormat="1" applyFont="1" applyBorder="1" applyAlignment="1">
      <alignment horizontal="left" indent="1"/>
    </xf>
    <xf numFmtId="3" fontId="2" fillId="0" borderId="0" xfId="0" applyNumberFormat="1" applyFont="1"/>
    <xf numFmtId="0" fontId="2" fillId="0" borderId="2" xfId="0" applyFont="1" applyBorder="1" applyAlignment="1">
      <alignment horizontal="center" wrapText="1"/>
    </xf>
    <xf numFmtId="49" fontId="2" fillId="0" borderId="2" xfId="0" applyNumberFormat="1" applyFont="1" applyBorder="1" applyAlignment="1">
      <alignment horizontal="center" wrapText="1"/>
    </xf>
    <xf numFmtId="49" fontId="3" fillId="0" borderId="0" xfId="0" applyNumberFormat="1" applyFont="1" applyAlignment="1">
      <alignment horizontal="center" textRotation="90" wrapText="1"/>
    </xf>
    <xf numFmtId="49" fontId="3" fillId="0" borderId="0" xfId="0" applyNumberFormat="1" applyFont="1" applyAlignment="1">
      <alignment horizontal="center" wrapText="1"/>
    </xf>
    <xf numFmtId="166" fontId="3" fillId="0" borderId="0" xfId="2" applyNumberFormat="1" applyFont="1" applyBorder="1" applyAlignment="1">
      <alignment horizontal="center" wrapText="1"/>
    </xf>
    <xf numFmtId="0" fontId="7" fillId="0" borderId="0" xfId="0" applyFont="1" applyAlignment="1">
      <alignment horizontal="center" wrapText="1"/>
    </xf>
    <xf numFmtId="16" fontId="8" fillId="0" borderId="0" xfId="0" applyNumberFormat="1" applyFont="1" applyAlignment="1">
      <alignment horizontal="center" wrapText="1"/>
    </xf>
    <xf numFmtId="0" fontId="8" fillId="0" borderId="0" xfId="0" applyFont="1" applyAlignment="1">
      <alignment horizontal="center" wrapText="1"/>
    </xf>
    <xf numFmtId="10" fontId="8" fillId="0" borderId="0" xfId="3" quotePrefix="1" applyNumberFormat="1" applyFont="1" applyAlignment="1">
      <alignment horizontal="center" wrapText="1"/>
    </xf>
    <xf numFmtId="16" fontId="9" fillId="0" borderId="0" xfId="0" applyNumberFormat="1" applyFont="1" applyAlignment="1">
      <alignment horizontal="center" wrapText="1"/>
    </xf>
    <xf numFmtId="167" fontId="7" fillId="0" borderId="0" xfId="1" applyNumberFormat="1" applyFont="1" applyAlignment="1">
      <alignment horizontal="center"/>
    </xf>
    <xf numFmtId="0" fontId="7" fillId="0" borderId="0" xfId="0" applyFont="1"/>
    <xf numFmtId="0" fontId="7" fillId="0" borderId="0" xfId="0" applyFont="1" applyAlignment="1">
      <alignment horizontal="center"/>
    </xf>
    <xf numFmtId="3" fontId="2" fillId="0" borderId="0" xfId="0" applyNumberFormat="1" applyFont="1" applyAlignment="1">
      <alignment horizontal="center"/>
    </xf>
    <xf numFmtId="0" fontId="2" fillId="0" borderId="0" xfId="0" applyFont="1" applyAlignment="1">
      <alignment horizontal="right"/>
    </xf>
    <xf numFmtId="0" fontId="14" fillId="0" borderId="0" xfId="0" applyFont="1"/>
    <xf numFmtId="164" fontId="3" fillId="0" borderId="0" xfId="0" applyNumberFormat="1" applyFont="1" applyAlignment="1">
      <alignment horizontal="center" wrapText="1"/>
    </xf>
    <xf numFmtId="169" fontId="2" fillId="0" borderId="0" xfId="0" applyNumberFormat="1" applyFont="1"/>
    <xf numFmtId="0" fontId="15" fillId="0" borderId="0" xfId="0" applyFont="1" applyAlignment="1">
      <alignment horizontal="center" wrapText="1"/>
    </xf>
    <xf numFmtId="0" fontId="3" fillId="0" borderId="0" xfId="0" applyFont="1"/>
    <xf numFmtId="167" fontId="7" fillId="0" borderId="0" xfId="1" applyNumberFormat="1" applyFont="1" applyFill="1" applyAlignment="1">
      <alignment horizontal="center"/>
    </xf>
    <xf numFmtId="3" fontId="2" fillId="0" borderId="0" xfId="0" applyNumberFormat="1" applyFont="1" applyAlignment="1">
      <alignment horizontal="left"/>
    </xf>
    <xf numFmtId="167" fontId="18" fillId="2" borderId="0" xfId="1" applyNumberFormat="1" applyFont="1" applyFill="1" applyAlignment="1">
      <alignment horizontal="center"/>
    </xf>
    <xf numFmtId="168" fontId="7" fillId="0" borderId="0" xfId="1" quotePrefix="1" applyNumberFormat="1" applyFont="1" applyAlignment="1">
      <alignment horizontal="center"/>
    </xf>
    <xf numFmtId="0" fontId="3" fillId="0" borderId="3" xfId="0" applyFont="1" applyBorder="1" applyAlignment="1">
      <alignment horizontal="center"/>
    </xf>
    <xf numFmtId="49" fontId="3" fillId="0" borderId="3" xfId="0" applyNumberFormat="1" applyFont="1" applyBorder="1" applyAlignment="1">
      <alignment horizontal="center"/>
    </xf>
    <xf numFmtId="0" fontId="2" fillId="0" borderId="3" xfId="0" applyFont="1" applyBorder="1" applyAlignment="1">
      <alignment horizontal="center" wrapText="1"/>
    </xf>
    <xf numFmtId="166" fontId="3" fillId="0" borderId="3" xfId="2" applyNumberFormat="1" applyFont="1" applyBorder="1" applyAlignment="1">
      <alignment horizontal="center"/>
    </xf>
    <xf numFmtId="167" fontId="0" fillId="0" borderId="0" xfId="0" applyNumberFormat="1"/>
    <xf numFmtId="0" fontId="9" fillId="0" borderId="0" xfId="0" applyFont="1" applyAlignment="1">
      <alignment wrapText="1"/>
    </xf>
    <xf numFmtId="43" fontId="0" fillId="0" borderId="0" xfId="0" applyNumberFormat="1"/>
    <xf numFmtId="0" fontId="2" fillId="0" borderId="4" xfId="0" applyFont="1" applyBorder="1" applyAlignment="1">
      <alignment horizontal="center" wrapText="1"/>
    </xf>
    <xf numFmtId="0" fontId="3" fillId="0" borderId="4" xfId="0" applyFont="1" applyBorder="1" applyAlignment="1">
      <alignment horizontal="center" wrapText="1"/>
    </xf>
    <xf numFmtId="49" fontId="2" fillId="0" borderId="4" xfId="0" applyNumberFormat="1" applyFont="1" applyBorder="1" applyAlignment="1">
      <alignment horizontal="center" wrapText="1"/>
    </xf>
    <xf numFmtId="3" fontId="2" fillId="0" borderId="4" xfId="0" applyNumberFormat="1" applyFont="1" applyBorder="1" applyAlignment="1">
      <alignment horizontal="right"/>
    </xf>
    <xf numFmtId="170" fontId="3" fillId="0" borderId="0" xfId="0" applyNumberFormat="1" applyFont="1" applyAlignment="1">
      <alignment horizontal="center"/>
    </xf>
    <xf numFmtId="49" fontId="3" fillId="0" borderId="0" xfId="1" applyNumberFormat="1" applyFont="1" applyFill="1" applyBorder="1" applyAlignment="1">
      <alignment horizontal="center"/>
    </xf>
    <xf numFmtId="164" fontId="3" fillId="0" borderId="0" xfId="1" applyNumberFormat="1" applyFont="1" applyBorder="1" applyAlignment="1">
      <alignment horizontal="center" wrapText="1"/>
    </xf>
    <xf numFmtId="0" fontId="3" fillId="0" borderId="0" xfId="0" applyFont="1" applyAlignment="1">
      <alignment horizontal="right"/>
    </xf>
    <xf numFmtId="0" fontId="2" fillId="3" borderId="0" xfId="0" applyFont="1" applyFill="1" applyAlignment="1">
      <alignment wrapText="1"/>
    </xf>
    <xf numFmtId="0" fontId="3" fillId="0" borderId="3" xfId="0" applyFont="1" applyBorder="1" applyAlignment="1">
      <alignment horizontal="center" wrapText="1"/>
    </xf>
    <xf numFmtId="37" fontId="2" fillId="0" borderId="0" xfId="0" applyNumberFormat="1" applyFont="1" applyAlignment="1">
      <alignment wrapText="1"/>
    </xf>
    <xf numFmtId="3" fontId="2" fillId="0" borderId="0" xfId="2" applyNumberFormat="1" applyFont="1" applyBorder="1" applyAlignment="1">
      <alignment horizontal="right" wrapText="1"/>
    </xf>
    <xf numFmtId="37" fontId="2" fillId="0" borderId="0" xfId="2" applyNumberFormat="1" applyFont="1" applyBorder="1" applyAlignment="1"/>
    <xf numFmtId="37" fontId="2" fillId="0" borderId="4" xfId="0" applyNumberFormat="1" applyFont="1" applyBorder="1"/>
    <xf numFmtId="3" fontId="2" fillId="0" borderId="0" xfId="2" applyNumberFormat="1" applyFont="1" applyBorder="1" applyAlignment="1">
      <alignment wrapText="1"/>
    </xf>
    <xf numFmtId="3" fontId="2" fillId="0" borderId="0" xfId="0" applyNumberFormat="1" applyFont="1" applyAlignment="1">
      <alignment horizontal="right" wrapText="1"/>
    </xf>
    <xf numFmtId="3" fontId="2" fillId="0" borderId="2" xfId="2" applyNumberFormat="1" applyFont="1" applyBorder="1" applyAlignment="1">
      <alignment horizontal="right" wrapText="1"/>
    </xf>
    <xf numFmtId="3" fontId="2" fillId="0" borderId="2" xfId="2" applyNumberFormat="1" applyFont="1" applyBorder="1" applyAlignment="1">
      <alignment wrapText="1"/>
    </xf>
    <xf numFmtId="3" fontId="2" fillId="0" borderId="2" xfId="0" applyNumberFormat="1" applyFont="1" applyBorder="1" applyAlignment="1">
      <alignment horizontal="right" wrapText="1"/>
    </xf>
    <xf numFmtId="165" fontId="3" fillId="0" borderId="0" xfId="0" applyNumberFormat="1" applyFont="1" applyAlignment="1">
      <alignment horizontal="center" wrapText="1"/>
    </xf>
    <xf numFmtId="49" fontId="3" fillId="0" borderId="4" xfId="0" applyNumberFormat="1" applyFont="1" applyBorder="1" applyAlignment="1">
      <alignment horizontal="center" wrapText="1"/>
    </xf>
    <xf numFmtId="49" fontId="14" fillId="0" borderId="0" xfId="0" applyNumberFormat="1" applyFont="1"/>
    <xf numFmtId="49" fontId="3" fillId="0" borderId="0" xfId="0" applyNumberFormat="1" applyFont="1"/>
    <xf numFmtId="0" fontId="24" fillId="0" borderId="5" xfId="0" applyFont="1" applyBorder="1" applyAlignment="1">
      <alignment horizontal="center" vertical="top"/>
    </xf>
    <xf numFmtId="0" fontId="25" fillId="0" borderId="0" xfId="0" applyFont="1" applyAlignment="1">
      <alignment vertical="top"/>
    </xf>
    <xf numFmtId="0" fontId="24" fillId="0" borderId="6" xfId="0" applyFont="1" applyBorder="1" applyAlignment="1">
      <alignment horizontal="center" vertical="top"/>
    </xf>
    <xf numFmtId="0" fontId="24" fillId="0" borderId="7" xfId="0" applyFont="1" applyBorder="1" applyAlignment="1">
      <alignment horizontal="center" vertical="top"/>
    </xf>
    <xf numFmtId="0" fontId="16" fillId="0" borderId="7" xfId="0" applyFont="1" applyBorder="1" applyAlignment="1">
      <alignment vertical="top"/>
    </xf>
    <xf numFmtId="0" fontId="26" fillId="0" borderId="0" xfId="0" applyFont="1" applyAlignment="1">
      <alignment vertical="top"/>
    </xf>
    <xf numFmtId="0" fontId="11" fillId="0" borderId="7" xfId="0" applyFont="1" applyBorder="1" applyAlignment="1">
      <alignment vertical="top"/>
    </xf>
    <xf numFmtId="0" fontId="11" fillId="0" borderId="7" xfId="0" applyFont="1" applyBorder="1" applyAlignment="1">
      <alignment vertical="top" wrapText="1" shrinkToFit="1"/>
    </xf>
    <xf numFmtId="0" fontId="10" fillId="0" borderId="7" xfId="0" applyFont="1" applyBorder="1" applyAlignment="1">
      <alignment vertical="top"/>
    </xf>
    <xf numFmtId="0" fontId="10" fillId="0" borderId="7" xfId="0" applyFont="1" applyBorder="1" applyAlignment="1">
      <alignment vertical="top" wrapText="1"/>
    </xf>
    <xf numFmtId="0" fontId="10" fillId="0" borderId="7" xfId="0" applyFont="1" applyBorder="1" applyAlignment="1">
      <alignment horizontal="left" vertical="top" wrapText="1"/>
    </xf>
    <xf numFmtId="0" fontId="26" fillId="0" borderId="0" xfId="0" applyFont="1" applyAlignment="1">
      <alignment vertical="top" wrapText="1"/>
    </xf>
    <xf numFmtId="0" fontId="12" fillId="0" borderId="7" xfId="0" applyFont="1" applyBorder="1" applyAlignment="1">
      <alignment vertical="top"/>
    </xf>
    <xf numFmtId="0" fontId="11" fillId="0" borderId="7" xfId="0" applyFont="1" applyBorder="1" applyAlignment="1">
      <alignment vertical="top" wrapText="1"/>
    </xf>
    <xf numFmtId="0" fontId="20" fillId="0" borderId="7" xfId="0" applyFont="1" applyBorder="1" applyAlignment="1">
      <alignment vertical="top"/>
    </xf>
    <xf numFmtId="0" fontId="22" fillId="0" borderId="7" xfId="0" applyFont="1" applyBorder="1" applyAlignment="1">
      <alignment vertical="top"/>
    </xf>
    <xf numFmtId="0" fontId="13" fillId="0" borderId="7" xfId="0" applyFont="1" applyBorder="1" applyAlignment="1">
      <alignment vertical="top" wrapText="1"/>
    </xf>
    <xf numFmtId="0" fontId="10" fillId="0" borderId="6" xfId="0" applyFont="1" applyBorder="1" applyAlignment="1">
      <alignment vertical="top"/>
    </xf>
    <xf numFmtId="0" fontId="10" fillId="0" borderId="0" xfId="0" applyFont="1" applyAlignment="1">
      <alignment vertical="top"/>
    </xf>
    <xf numFmtId="16" fontId="7" fillId="3" borderId="0" xfId="0" quotePrefix="1" applyNumberFormat="1" applyFont="1" applyFill="1" applyAlignment="1">
      <alignment horizontal="left" wrapText="1"/>
    </xf>
    <xf numFmtId="16" fontId="7" fillId="4" borderId="0" xfId="0" quotePrefix="1" applyNumberFormat="1" applyFont="1" applyFill="1" applyAlignment="1">
      <alignment horizontal="left"/>
    </xf>
    <xf numFmtId="16" fontId="7" fillId="0" borderId="0" xfId="0" quotePrefix="1" applyNumberFormat="1" applyFont="1" applyAlignment="1">
      <alignment horizontal="left" wrapText="1"/>
    </xf>
    <xf numFmtId="49" fontId="27" fillId="0" borderId="0" xfId="0" applyNumberFormat="1" applyFont="1"/>
    <xf numFmtId="49" fontId="2" fillId="0" borderId="0" xfId="2" applyNumberFormat="1" applyFont="1" applyBorder="1" applyAlignment="1">
      <alignment horizontal="left" indent="1"/>
    </xf>
    <xf numFmtId="0" fontId="29" fillId="5" borderId="8" xfId="0" applyFont="1" applyFill="1" applyBorder="1" applyAlignment="1">
      <alignment horizontal="left" vertical="center"/>
    </xf>
    <xf numFmtId="0" fontId="29" fillId="0" borderId="8" xfId="0" applyFont="1" applyBorder="1" applyAlignment="1">
      <alignment horizontal="left" vertical="center"/>
    </xf>
    <xf numFmtId="49" fontId="29" fillId="0" borderId="8" xfId="0" applyNumberFormat="1" applyFont="1" applyBorder="1" applyAlignment="1">
      <alignment horizontal="left" vertical="center"/>
    </xf>
    <xf numFmtId="171" fontId="29" fillId="0" borderId="8" xfId="0" applyNumberFormat="1" applyFont="1" applyBorder="1" applyAlignment="1">
      <alignment horizontal="right" vertical="center"/>
    </xf>
    <xf numFmtId="2" fontId="2" fillId="0" borderId="0" xfId="0" applyNumberFormat="1" applyFont="1" applyAlignment="1">
      <alignment horizontal="center" wrapText="1"/>
    </xf>
    <xf numFmtId="37" fontId="2" fillId="0" borderId="0" xfId="2" applyNumberFormat="1" applyFont="1" applyFill="1" applyBorder="1" applyAlignment="1"/>
    <xf numFmtId="37" fontId="2" fillId="0" borderId="0" xfId="1" applyNumberFormat="1" applyFont="1" applyFill="1" applyBorder="1" applyAlignment="1">
      <alignment wrapText="1"/>
    </xf>
    <xf numFmtId="37" fontId="2" fillId="0" borderId="0" xfId="0" quotePrefix="1" applyNumberFormat="1" applyFont="1" applyAlignment="1">
      <alignment wrapText="1"/>
    </xf>
    <xf numFmtId="10" fontId="2" fillId="0" borderId="0" xfId="3" applyNumberFormat="1" applyFont="1" applyFill="1" applyBorder="1" applyAlignment="1">
      <alignment horizontal="center" wrapText="1"/>
    </xf>
    <xf numFmtId="0" fontId="28" fillId="0" borderId="1" xfId="0" applyFont="1" applyBorder="1"/>
    <xf numFmtId="171" fontId="29" fillId="5" borderId="8" xfId="0" applyNumberFormat="1" applyFont="1" applyFill="1" applyBorder="1" applyAlignment="1">
      <alignment horizontal="right" vertical="center"/>
    </xf>
    <xf numFmtId="49" fontId="29" fillId="5" borderId="8" xfId="0" applyNumberFormat="1" applyFont="1" applyFill="1" applyBorder="1" applyAlignment="1">
      <alignment horizontal="left" vertical="center"/>
    </xf>
    <xf numFmtId="49" fontId="29" fillId="5" borderId="8" xfId="0" quotePrefix="1" applyNumberFormat="1" applyFont="1" applyFill="1" applyBorder="1" applyAlignment="1">
      <alignment horizontal="left" vertical="center"/>
    </xf>
    <xf numFmtId="0" fontId="29" fillId="5" borderId="8" xfId="0" quotePrefix="1" applyFont="1" applyFill="1" applyBorder="1" applyAlignment="1">
      <alignment horizontal="left" vertical="center"/>
    </xf>
    <xf numFmtId="49" fontId="3" fillId="0" borderId="0" xfId="0" applyNumberFormat="1" applyFont="1" applyAlignment="1">
      <alignment horizontal="center"/>
    </xf>
    <xf numFmtId="49" fontId="3" fillId="0" borderId="2" xfId="0" applyNumberFormat="1" applyFont="1" applyBorder="1" applyAlignment="1">
      <alignment horizontal="center"/>
    </xf>
    <xf numFmtId="0" fontId="0" fillId="0" borderId="2" xfId="0" applyBorder="1" applyAlignment="1">
      <alignment horizontal="center"/>
    </xf>
    <xf numFmtId="0" fontId="7" fillId="0" borderId="0" xfId="0" applyFont="1" applyAlignment="1">
      <alignment vertical="top"/>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13</xdr:col>
      <xdr:colOff>323850</xdr:colOff>
      <xdr:row>1</xdr:row>
      <xdr:rowOff>28575</xdr:rowOff>
    </xdr:from>
    <xdr:to>
      <xdr:col>13</xdr:col>
      <xdr:colOff>323850</xdr:colOff>
      <xdr:row>1</xdr:row>
      <xdr:rowOff>723900</xdr:rowOff>
    </xdr:to>
    <xdr:sp macro="" textlink="">
      <xdr:nvSpPr>
        <xdr:cNvPr id="12420" name="Line 235">
          <a:extLst>
            <a:ext uri="{FF2B5EF4-FFF2-40B4-BE49-F238E27FC236}">
              <a16:creationId xmlns:a16="http://schemas.microsoft.com/office/drawing/2014/main" id="{CB5CDE59-3658-C94D-EA4F-C9102D8AC14F}"/>
            </a:ext>
          </a:extLst>
        </xdr:cNvPr>
        <xdr:cNvSpPr>
          <a:spLocks noChangeShapeType="1"/>
        </xdr:cNvSpPr>
      </xdr:nvSpPr>
      <xdr:spPr bwMode="auto">
        <a:xfrm>
          <a:off x="8991600" y="1314450"/>
          <a:ext cx="0" cy="6953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295275</xdr:colOff>
      <xdr:row>1</xdr:row>
      <xdr:rowOff>0</xdr:rowOff>
    </xdr:from>
    <xdr:to>
      <xdr:col>19</xdr:col>
      <xdr:colOff>304800</xdr:colOff>
      <xdr:row>1</xdr:row>
      <xdr:rowOff>676275</xdr:rowOff>
    </xdr:to>
    <xdr:sp macro="" textlink="">
      <xdr:nvSpPr>
        <xdr:cNvPr id="12421" name="Line 236">
          <a:extLst>
            <a:ext uri="{FF2B5EF4-FFF2-40B4-BE49-F238E27FC236}">
              <a16:creationId xmlns:a16="http://schemas.microsoft.com/office/drawing/2014/main" id="{D336BCDA-C7EC-BF56-C399-5FC116826C46}"/>
            </a:ext>
          </a:extLst>
        </xdr:cNvPr>
        <xdr:cNvSpPr>
          <a:spLocks noChangeShapeType="1"/>
        </xdr:cNvSpPr>
      </xdr:nvSpPr>
      <xdr:spPr bwMode="auto">
        <a:xfrm>
          <a:off x="13106400" y="1285875"/>
          <a:ext cx="9525" cy="6762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295275</xdr:colOff>
      <xdr:row>1</xdr:row>
      <xdr:rowOff>0</xdr:rowOff>
    </xdr:from>
    <xdr:to>
      <xdr:col>21</xdr:col>
      <xdr:colOff>304800</xdr:colOff>
      <xdr:row>1</xdr:row>
      <xdr:rowOff>676275</xdr:rowOff>
    </xdr:to>
    <xdr:sp macro="" textlink="">
      <xdr:nvSpPr>
        <xdr:cNvPr id="12422" name="Line 236">
          <a:extLst>
            <a:ext uri="{FF2B5EF4-FFF2-40B4-BE49-F238E27FC236}">
              <a16:creationId xmlns:a16="http://schemas.microsoft.com/office/drawing/2014/main" id="{C6AAB30B-4D12-DDB3-22F3-07E20DB478F3}"/>
            </a:ext>
          </a:extLst>
        </xdr:cNvPr>
        <xdr:cNvSpPr>
          <a:spLocks noChangeShapeType="1"/>
        </xdr:cNvSpPr>
      </xdr:nvSpPr>
      <xdr:spPr bwMode="auto">
        <a:xfrm>
          <a:off x="14277975" y="1285875"/>
          <a:ext cx="9525" cy="6762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50"/>
  <sheetViews>
    <sheetView topLeftCell="A24" zoomScaleNormal="100" workbookViewId="0">
      <selection activeCell="A39" sqref="A39"/>
    </sheetView>
  </sheetViews>
  <sheetFormatPr defaultRowHeight="15"/>
  <cols>
    <col min="1" max="1" width="105.5703125" style="81" customWidth="1"/>
    <col min="2" max="16384" width="9.140625" style="81"/>
  </cols>
  <sheetData>
    <row r="1" spans="1:1" s="77" customFormat="1" ht="15.75">
      <c r="A1" s="76" t="s">
        <v>0</v>
      </c>
    </row>
    <row r="2" spans="1:1" s="77" customFormat="1" ht="16.5" thickBot="1">
      <c r="A2" s="78" t="s">
        <v>1</v>
      </c>
    </row>
    <row r="3" spans="1:1" s="77" customFormat="1" ht="15.75">
      <c r="A3" s="79"/>
    </row>
    <row r="4" spans="1:1" ht="18.75" customHeight="1">
      <c r="A4" s="80" t="s">
        <v>2</v>
      </c>
    </row>
    <row r="5" spans="1:1" ht="18.75" customHeight="1">
      <c r="A5" s="82" t="s">
        <v>3</v>
      </c>
    </row>
    <row r="6" spans="1:1" ht="15.75">
      <c r="A6" s="82"/>
    </row>
    <row r="7" spans="1:1" ht="31.5">
      <c r="A7" s="83" t="s">
        <v>4</v>
      </c>
    </row>
    <row r="8" spans="1:1" ht="15.75">
      <c r="A8" s="82"/>
    </row>
    <row r="9" spans="1:1" ht="18.75" customHeight="1">
      <c r="A9" s="82" t="s">
        <v>5</v>
      </c>
    </row>
    <row r="10" spans="1:1" ht="18.75" customHeight="1">
      <c r="A10" s="82" t="s">
        <v>6</v>
      </c>
    </row>
    <row r="11" spans="1:1" ht="18.75" customHeight="1">
      <c r="A11" s="84"/>
    </row>
    <row r="12" spans="1:1" ht="30.75">
      <c r="A12" s="85" t="s">
        <v>7</v>
      </c>
    </row>
    <row r="13" spans="1:1">
      <c r="A13" s="85"/>
    </row>
    <row r="14" spans="1:1" ht="31.5" customHeight="1">
      <c r="A14" s="85" t="s">
        <v>8</v>
      </c>
    </row>
    <row r="15" spans="1:1" ht="15" customHeight="1">
      <c r="A15" s="85"/>
    </row>
    <row r="16" spans="1:1" s="87" customFormat="1" ht="53.25" customHeight="1">
      <c r="A16" s="86" t="s">
        <v>9</v>
      </c>
    </row>
    <row r="17" spans="1:1" s="87" customFormat="1" ht="15" customHeight="1">
      <c r="A17" s="85"/>
    </row>
    <row r="18" spans="1:1" ht="18.75" customHeight="1">
      <c r="A18" s="84" t="s">
        <v>10</v>
      </c>
    </row>
    <row r="19" spans="1:1" ht="18.75" customHeight="1">
      <c r="A19" s="88" t="s">
        <v>11</v>
      </c>
    </row>
    <row r="20" spans="1:1" ht="18.75" customHeight="1">
      <c r="A20" s="88" t="s">
        <v>12</v>
      </c>
    </row>
    <row r="21" spans="1:1" ht="18.75" customHeight="1">
      <c r="A21" s="88" t="s">
        <v>13</v>
      </c>
    </row>
    <row r="22" spans="1:1" ht="18.75" customHeight="1">
      <c r="A22" s="88" t="s">
        <v>14</v>
      </c>
    </row>
    <row r="23" spans="1:1" ht="18.75" customHeight="1">
      <c r="A23" s="88" t="s">
        <v>15</v>
      </c>
    </row>
    <row r="24" spans="1:1" ht="34.5" customHeight="1">
      <c r="A24" s="89" t="s">
        <v>16</v>
      </c>
    </row>
    <row r="25" spans="1:1" ht="15" customHeight="1">
      <c r="A25" s="89"/>
    </row>
    <row r="26" spans="1:1" ht="15" customHeight="1">
      <c r="A26" s="86" t="s">
        <v>17</v>
      </c>
    </row>
    <row r="27" spans="1:1" ht="15" customHeight="1">
      <c r="A27" s="89"/>
    </row>
    <row r="28" spans="1:1" ht="35.25" customHeight="1">
      <c r="A28" s="86" t="s">
        <v>18</v>
      </c>
    </row>
    <row r="29" spans="1:1" ht="15" customHeight="1">
      <c r="A29" s="90"/>
    </row>
    <row r="30" spans="1:1" ht="18.75" customHeight="1">
      <c r="A30" s="91" t="s">
        <v>19</v>
      </c>
    </row>
    <row r="31" spans="1:1" ht="15" customHeight="1">
      <c r="A31" s="91"/>
    </row>
    <row r="32" spans="1:1" ht="30.75" customHeight="1">
      <c r="A32" s="85" t="s">
        <v>20</v>
      </c>
    </row>
    <row r="33" spans="1:1" ht="15" customHeight="1">
      <c r="A33" s="84"/>
    </row>
    <row r="34" spans="1:1" ht="44.25" customHeight="1">
      <c r="A34" s="85" t="s">
        <v>21</v>
      </c>
    </row>
    <row r="35" spans="1:1" ht="15" customHeight="1">
      <c r="A35" s="85"/>
    </row>
    <row r="36" spans="1:1" ht="33" customHeight="1">
      <c r="A36" s="92" t="s">
        <v>22</v>
      </c>
    </row>
    <row r="37" spans="1:1" ht="15" customHeight="1">
      <c r="A37" s="82"/>
    </row>
    <row r="38" spans="1:1" ht="18.75" customHeight="1">
      <c r="A38" s="82" t="s">
        <v>23</v>
      </c>
    </row>
    <row r="39" spans="1:1" ht="18.75" customHeight="1">
      <c r="A39" s="84" t="s">
        <v>24</v>
      </c>
    </row>
    <row r="40" spans="1:1" ht="18.75" customHeight="1" thickBot="1">
      <c r="A40" s="93"/>
    </row>
    <row r="41" spans="1:1" ht="18.75" customHeight="1">
      <c r="A41" s="94"/>
    </row>
    <row r="42" spans="1:1" ht="18.75" customHeight="1">
      <c r="A42" s="94"/>
    </row>
    <row r="43" spans="1:1" ht="18.75" customHeight="1">
      <c r="A43" s="117"/>
    </row>
    <row r="44" spans="1:1" ht="18.75" customHeight="1">
      <c r="A44" s="117"/>
    </row>
    <row r="45" spans="1:1" ht="18.75" customHeight="1">
      <c r="A45" s="94"/>
    </row>
    <row r="46" spans="1:1" ht="18.75" customHeight="1">
      <c r="A46" s="117"/>
    </row>
    <row r="47" spans="1:1" ht="18.75" customHeight="1">
      <c r="A47" s="117"/>
    </row>
    <row r="48" spans="1:1" ht="18.75" customHeight="1">
      <c r="A48" s="117"/>
    </row>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8.75" customHeight="1"/>
    <row r="311" ht="18.75" customHeight="1"/>
    <row r="312" ht="18.75" customHeight="1"/>
    <row r="313" ht="18.75" customHeight="1"/>
    <row r="314" ht="18.75" customHeight="1"/>
    <row r="315" ht="18.75" customHeight="1"/>
    <row r="316" ht="18.75" customHeight="1"/>
    <row r="317" ht="18.75" customHeight="1"/>
    <row r="318" ht="18.75" customHeight="1"/>
    <row r="319" ht="18.75" customHeight="1"/>
    <row r="320" ht="18.75" customHeight="1"/>
    <row r="321" ht="18.75" customHeight="1"/>
    <row r="322" ht="18.75" customHeight="1"/>
    <row r="323" ht="18.75" customHeight="1"/>
    <row r="324" ht="18.75" customHeight="1"/>
    <row r="325" ht="18.75" customHeight="1"/>
    <row r="326" ht="18.75" customHeight="1"/>
    <row r="327" ht="18.75" customHeight="1"/>
    <row r="328" ht="18.75" customHeight="1"/>
    <row r="329" ht="18.75" customHeight="1"/>
    <row r="330" ht="18.75" customHeight="1"/>
    <row r="331" ht="18.75" customHeight="1"/>
    <row r="332" ht="18.75" customHeight="1"/>
    <row r="333" ht="18.75" customHeight="1"/>
    <row r="334" ht="18.75" customHeight="1"/>
    <row r="335" ht="18.75" customHeight="1"/>
    <row r="336" ht="18.75" customHeight="1"/>
    <row r="337" ht="18.75" customHeight="1"/>
    <row r="338" ht="18.75" customHeight="1"/>
    <row r="339" ht="18.75" customHeight="1"/>
    <row r="340" ht="18.75" customHeight="1"/>
    <row r="341" ht="18.75" customHeight="1"/>
    <row r="342" ht="18.75" customHeight="1"/>
    <row r="343" ht="18.75" customHeight="1"/>
    <row r="344" ht="18.75" customHeight="1"/>
    <row r="345" ht="18.75" customHeight="1"/>
    <row r="346" ht="18.75" customHeight="1"/>
    <row r="347" ht="18.75" customHeight="1"/>
    <row r="348" ht="18.75" customHeight="1"/>
    <row r="349" ht="18.75" customHeight="1"/>
    <row r="350" ht="18.75" customHeight="1"/>
    <row r="351" ht="18.75" customHeight="1"/>
    <row r="352" ht="18.75" customHeight="1"/>
    <row r="353" ht="18.75" customHeight="1"/>
    <row r="354" ht="18.75" customHeight="1"/>
    <row r="355" ht="18.75" customHeight="1"/>
    <row r="356" ht="18.75" customHeight="1"/>
    <row r="357" ht="18.75" customHeight="1"/>
    <row r="358" ht="18.75" customHeight="1"/>
    <row r="359" ht="18.75" customHeight="1"/>
    <row r="360" ht="18.75" customHeight="1"/>
    <row r="361" ht="18.75" customHeight="1"/>
    <row r="362" ht="18.75" customHeight="1"/>
    <row r="363" ht="18.75" customHeight="1"/>
    <row r="364" ht="18.75" customHeight="1"/>
    <row r="365" ht="18.75" customHeight="1"/>
    <row r="366" ht="18.75" customHeight="1"/>
    <row r="367" ht="18.75" customHeight="1"/>
    <row r="368" ht="18.75" customHeight="1"/>
    <row r="369" ht="18.75" customHeight="1"/>
    <row r="370" ht="18.75" customHeight="1"/>
    <row r="371" ht="18.75" customHeight="1"/>
    <row r="372" ht="18.75" customHeight="1"/>
    <row r="373" ht="18.75" customHeight="1"/>
    <row r="374" ht="18.75" customHeight="1"/>
    <row r="375" ht="18.75" customHeight="1"/>
    <row r="376" ht="18.75" customHeight="1"/>
    <row r="377" ht="18.75" customHeight="1"/>
    <row r="378" ht="18.75" customHeight="1"/>
    <row r="379" ht="18.75" customHeight="1"/>
    <row r="380" ht="18.75" customHeight="1"/>
    <row r="381" ht="18.75" customHeight="1"/>
    <row r="382" ht="18.75" customHeight="1"/>
    <row r="383" ht="18.75" customHeight="1"/>
    <row r="384" ht="18.75" customHeight="1"/>
    <row r="385" ht="18.75" customHeight="1"/>
    <row r="386" ht="18.75" customHeight="1"/>
    <row r="387" ht="18.75" customHeight="1"/>
    <row r="388" ht="18.75" customHeight="1"/>
    <row r="389" ht="18.75" customHeight="1"/>
    <row r="390" ht="18.75" customHeight="1"/>
    <row r="391" ht="18.75" customHeight="1"/>
    <row r="392" ht="18.75" customHeight="1"/>
    <row r="393" ht="18.75" customHeight="1"/>
    <row r="394" ht="18.75" customHeight="1"/>
    <row r="395" ht="18.75" customHeight="1"/>
    <row r="396" ht="18.75" customHeight="1"/>
    <row r="397" ht="18.75" customHeight="1"/>
    <row r="398" ht="18.75" customHeight="1"/>
    <row r="399" ht="18.75" customHeight="1"/>
    <row r="400" ht="18.75" customHeight="1"/>
    <row r="401" ht="18.75" customHeight="1"/>
    <row r="402" ht="18.75" customHeight="1"/>
    <row r="403" ht="18.75" customHeight="1"/>
    <row r="404" ht="18.75" customHeight="1"/>
    <row r="405" ht="18.75" customHeight="1"/>
    <row r="406" ht="18.75" customHeight="1"/>
    <row r="407" ht="18.75" customHeight="1"/>
    <row r="408" ht="18.75" customHeight="1"/>
    <row r="409" ht="18.75" customHeight="1"/>
    <row r="410" ht="18.75" customHeight="1"/>
    <row r="411" ht="18.75" customHeight="1"/>
    <row r="412" ht="18.75" customHeight="1"/>
    <row r="413" ht="18.75" customHeight="1"/>
    <row r="414" ht="18.75" customHeight="1"/>
    <row r="415" ht="18.75" customHeight="1"/>
    <row r="416" ht="18.75" customHeight="1"/>
    <row r="417" ht="18.75" customHeight="1"/>
    <row r="418" ht="18.75" customHeight="1"/>
    <row r="419" ht="18.75" customHeight="1"/>
    <row r="420" ht="18.75" customHeight="1"/>
    <row r="421" ht="18.75" customHeight="1"/>
    <row r="422" ht="18.75" customHeight="1"/>
    <row r="423" ht="18.75" customHeight="1"/>
    <row r="424" ht="18.75" customHeight="1"/>
    <row r="425" ht="18.75" customHeight="1"/>
    <row r="426" ht="18.75" customHeight="1"/>
    <row r="427" ht="18.75" customHeight="1"/>
    <row r="428" ht="18.75" customHeight="1"/>
    <row r="429" ht="18.75" customHeight="1"/>
    <row r="430" ht="18.75" customHeight="1"/>
    <row r="431" ht="18.75" customHeight="1"/>
    <row r="432" ht="18.75" customHeight="1"/>
    <row r="433" ht="18.75" customHeight="1"/>
    <row r="434" ht="18.75" customHeight="1"/>
    <row r="435" ht="18.75" customHeight="1"/>
    <row r="436" ht="18.75" customHeight="1"/>
    <row r="437" ht="18.75" customHeight="1"/>
    <row r="438" ht="18.75" customHeight="1"/>
    <row r="439" ht="18.75" customHeight="1"/>
    <row r="440" ht="18.75" customHeight="1"/>
    <row r="441" ht="18.75" customHeight="1"/>
    <row r="442" ht="18.75" customHeight="1"/>
    <row r="443" ht="18.75" customHeight="1"/>
    <row r="444" ht="18.75" customHeight="1"/>
    <row r="445" ht="18.75" customHeight="1"/>
    <row r="446" ht="18.75" customHeight="1"/>
    <row r="447" ht="18.75" customHeight="1"/>
    <row r="448" ht="18.75" customHeight="1"/>
    <row r="449" ht="18.75" customHeight="1"/>
    <row r="450" ht="18.75" customHeight="1"/>
    <row r="451" ht="18.75" customHeight="1"/>
    <row r="452" ht="18.75" customHeight="1"/>
    <row r="453" ht="18.75" customHeight="1"/>
    <row r="454" ht="18.75" customHeight="1"/>
    <row r="455" ht="18.75" customHeight="1"/>
    <row r="456" ht="18.75" customHeight="1"/>
    <row r="457" ht="18.75" customHeight="1"/>
    <row r="458" ht="18.75" customHeight="1"/>
    <row r="459" ht="18.75" customHeight="1"/>
    <row r="460" ht="18.75" customHeight="1"/>
    <row r="461" ht="18.75" customHeight="1"/>
    <row r="462" ht="18.75" customHeight="1"/>
    <row r="463" ht="18.75" customHeight="1"/>
    <row r="464" ht="18.75" customHeight="1"/>
    <row r="465" ht="18.75" customHeight="1"/>
    <row r="466" ht="18.75" customHeight="1"/>
    <row r="467" ht="18.75" customHeight="1"/>
    <row r="468" ht="18.75" customHeight="1"/>
    <row r="469" ht="18.75" customHeight="1"/>
    <row r="470" ht="18.75" customHeight="1"/>
    <row r="471" ht="18.75" customHeight="1"/>
    <row r="472" ht="18.75" customHeight="1"/>
    <row r="473" ht="18.75" customHeight="1"/>
    <row r="474" ht="18.75" customHeight="1"/>
    <row r="475" ht="18.75" customHeight="1"/>
    <row r="476" ht="18.75" customHeight="1"/>
    <row r="477" ht="18.75" customHeight="1"/>
    <row r="478" ht="18.75" customHeight="1"/>
    <row r="479" ht="18.75" customHeight="1"/>
    <row r="480" ht="18.75" customHeight="1"/>
    <row r="481" ht="18.75" customHeight="1"/>
    <row r="482" ht="18.75" customHeight="1"/>
    <row r="483" ht="18.75" customHeight="1"/>
    <row r="484" ht="18.75" customHeight="1"/>
    <row r="485" ht="18.75" customHeight="1"/>
    <row r="486" ht="18.75" customHeight="1"/>
    <row r="487" ht="18.75" customHeight="1"/>
    <row r="488" ht="18.75" customHeight="1"/>
    <row r="489" ht="18.75" customHeight="1"/>
    <row r="490" ht="18.75" customHeight="1"/>
    <row r="491" ht="18.75" customHeight="1"/>
    <row r="492" ht="18.75" customHeight="1"/>
    <row r="493" ht="18.75" customHeight="1"/>
    <row r="494" ht="18.75" customHeight="1"/>
    <row r="495" ht="18.75" customHeight="1"/>
    <row r="496" ht="18.75" customHeight="1"/>
    <row r="497" ht="18.75" customHeight="1"/>
    <row r="498" ht="18.75" customHeight="1"/>
    <row r="499" ht="18.75" customHeight="1"/>
    <row r="500" ht="18.75" customHeight="1"/>
    <row r="501" ht="18.75" customHeight="1"/>
    <row r="502" ht="18.75" customHeight="1"/>
    <row r="503" ht="18.75" customHeight="1"/>
    <row r="504" ht="18.75" customHeight="1"/>
    <row r="505" ht="18.75" customHeight="1"/>
    <row r="506" ht="18.75" customHeight="1"/>
    <row r="507" ht="18.75" customHeight="1"/>
    <row r="508" ht="18.75" customHeight="1"/>
    <row r="509" ht="18.75" customHeight="1"/>
    <row r="510" ht="18.75" customHeight="1"/>
    <row r="511" ht="18.75" customHeight="1"/>
    <row r="512" ht="18.75" customHeight="1"/>
    <row r="513" ht="18.75" customHeight="1"/>
    <row r="514" ht="18.75" customHeight="1"/>
    <row r="515" ht="18.75" customHeight="1"/>
    <row r="516" ht="18.75" customHeight="1"/>
    <row r="517" ht="18.75" customHeight="1"/>
    <row r="518" ht="18.75" customHeight="1"/>
    <row r="519" ht="18.75" customHeight="1"/>
    <row r="520" ht="18.75" customHeight="1"/>
    <row r="521" ht="18.75" customHeight="1"/>
    <row r="522" ht="18.75" customHeight="1"/>
    <row r="523" ht="18.75" customHeight="1"/>
    <row r="524" ht="18.75" customHeight="1"/>
    <row r="525" ht="18.75" customHeight="1"/>
    <row r="526" ht="18.75" customHeight="1"/>
    <row r="527" ht="18.75" customHeight="1"/>
    <row r="528" ht="18.75" customHeight="1"/>
    <row r="529" ht="18.75" customHeight="1"/>
    <row r="530" ht="18.75" customHeight="1"/>
    <row r="531" ht="18.75" customHeight="1"/>
    <row r="532" ht="18.75" customHeight="1"/>
    <row r="533" ht="18.75" customHeight="1"/>
    <row r="534" ht="18.75" customHeight="1"/>
    <row r="535" ht="18.75" customHeight="1"/>
    <row r="536" ht="18.75" customHeight="1"/>
    <row r="537" ht="18.75" customHeight="1"/>
    <row r="538" ht="18.75" customHeight="1"/>
    <row r="539" ht="18.75" customHeight="1"/>
    <row r="540" ht="18.75" customHeight="1"/>
    <row r="541" ht="18.75" customHeight="1"/>
    <row r="542" ht="18.75" customHeight="1"/>
    <row r="543" ht="18.75" customHeight="1"/>
    <row r="544" ht="18.75" customHeight="1"/>
    <row r="545" ht="18.75" customHeight="1"/>
    <row r="546" ht="18.75" customHeight="1"/>
    <row r="547" ht="18.75" customHeight="1"/>
    <row r="548" ht="18.75" customHeight="1"/>
    <row r="549" ht="18.75" customHeight="1"/>
    <row r="550" ht="18.75" customHeight="1"/>
  </sheetData>
  <phoneticPr fontId="0" type="noConversion"/>
  <pageMargins left="0.5" right="0.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8"/>
  <sheetViews>
    <sheetView zoomScale="75" workbookViewId="0">
      <selection activeCell="F20" sqref="F20"/>
    </sheetView>
  </sheetViews>
  <sheetFormatPr defaultRowHeight="12.75"/>
  <cols>
    <col min="2" max="2" width="8.85546875" bestFit="1" customWidth="1"/>
    <col min="3" max="3" width="14.140625" customWidth="1"/>
    <col min="4" max="4" width="14.140625" hidden="1" customWidth="1"/>
    <col min="5" max="5" width="22" hidden="1" customWidth="1"/>
    <col min="6" max="6" width="22" customWidth="1"/>
    <col min="7" max="7" width="22.42578125" customWidth="1"/>
  </cols>
  <sheetData>
    <row r="1" spans="1:8" ht="82.5" customHeight="1">
      <c r="A1" s="27"/>
      <c r="B1" s="28" t="s">
        <v>25</v>
      </c>
      <c r="C1" s="29" t="s">
        <v>26</v>
      </c>
      <c r="D1" s="29" t="s">
        <v>27</v>
      </c>
      <c r="E1" s="30" t="s">
        <v>28</v>
      </c>
      <c r="F1" s="30" t="s">
        <v>29</v>
      </c>
      <c r="G1" s="31" t="s">
        <v>30</v>
      </c>
    </row>
    <row r="2" spans="1:8" ht="16.5" customHeight="1">
      <c r="A2" s="27">
        <v>1</v>
      </c>
      <c r="B2" s="95" t="s">
        <v>31</v>
      </c>
      <c r="C2" s="27">
        <v>24</v>
      </c>
      <c r="D2" s="27">
        <v>11</v>
      </c>
      <c r="E2" s="45">
        <v>1</v>
      </c>
      <c r="F2" s="45">
        <f>24/$C$2</f>
        <v>1</v>
      </c>
      <c r="G2" s="29"/>
    </row>
    <row r="3" spans="1:8" ht="14.25" customHeight="1">
      <c r="A3" s="27">
        <v>2</v>
      </c>
      <c r="B3" s="95" t="s">
        <v>32</v>
      </c>
      <c r="C3" s="27">
        <v>23</v>
      </c>
      <c r="D3" s="27">
        <v>10</v>
      </c>
      <c r="E3" s="42">
        <f>C3/$C$2</f>
        <v>0.95833333333333337</v>
      </c>
      <c r="F3" s="42">
        <f>C3/$C$2</f>
        <v>0.95833333333333337</v>
      </c>
      <c r="G3" s="29"/>
    </row>
    <row r="4" spans="1:8" ht="13.5" customHeight="1">
      <c r="A4" s="27">
        <v>3</v>
      </c>
      <c r="B4" s="95" t="s">
        <v>33</v>
      </c>
      <c r="C4" s="27">
        <v>22</v>
      </c>
      <c r="D4" s="27">
        <v>9</v>
      </c>
      <c r="E4" s="42">
        <f>C4/$C$2</f>
        <v>0.91666666666666663</v>
      </c>
      <c r="F4" s="42">
        <f t="shared" ref="F4:F26" si="0">C4/$C$2</f>
        <v>0.91666666666666663</v>
      </c>
      <c r="G4" s="29"/>
    </row>
    <row r="5" spans="1:8" ht="15" customHeight="1">
      <c r="A5" s="27">
        <v>4</v>
      </c>
      <c r="B5" s="95" t="s">
        <v>34</v>
      </c>
      <c r="C5" s="27">
        <v>21</v>
      </c>
      <c r="D5" s="27">
        <v>8</v>
      </c>
      <c r="E5" s="42">
        <f>C5/$C$2</f>
        <v>0.875</v>
      </c>
      <c r="F5" s="42">
        <f t="shared" si="0"/>
        <v>0.875</v>
      </c>
      <c r="G5" s="29"/>
    </row>
    <row r="6" spans="1:8" ht="13.5" customHeight="1">
      <c r="A6" s="27">
        <v>5</v>
      </c>
      <c r="B6" s="95" t="s">
        <v>35</v>
      </c>
      <c r="C6" s="27">
        <v>20</v>
      </c>
      <c r="D6" s="27">
        <v>7</v>
      </c>
      <c r="E6" s="42">
        <f>C6/$C$2</f>
        <v>0.83333333333333337</v>
      </c>
      <c r="F6" s="42">
        <f t="shared" si="0"/>
        <v>0.83333333333333337</v>
      </c>
      <c r="G6" s="29"/>
    </row>
    <row r="7" spans="1:8" ht="57" customHeight="1">
      <c r="A7" s="27"/>
      <c r="B7" s="95" t="s">
        <v>36</v>
      </c>
      <c r="C7" s="27"/>
      <c r="D7" s="27"/>
      <c r="E7" s="44">
        <v>0.81</v>
      </c>
      <c r="F7" s="44">
        <v>0.8125</v>
      </c>
      <c r="G7" s="51" t="s">
        <v>37</v>
      </c>
    </row>
    <row r="8" spans="1:8" ht="15" customHeight="1">
      <c r="A8" s="27">
        <v>6</v>
      </c>
      <c r="B8" s="95" t="s">
        <v>38</v>
      </c>
      <c r="C8" s="27">
        <v>19</v>
      </c>
      <c r="D8" s="27">
        <v>6</v>
      </c>
      <c r="E8" s="42">
        <f t="shared" ref="E8:E28" si="1">C8/$C$2</f>
        <v>0.79166666666666663</v>
      </c>
      <c r="F8" s="42">
        <f t="shared" si="0"/>
        <v>0.79166666666666663</v>
      </c>
      <c r="G8" s="29"/>
      <c r="H8" s="52"/>
    </row>
    <row r="9" spans="1:8" ht="15" customHeight="1">
      <c r="A9" s="27">
        <v>7</v>
      </c>
      <c r="B9" s="95" t="s">
        <v>39</v>
      </c>
      <c r="C9" s="27">
        <v>18</v>
      </c>
      <c r="D9" s="27">
        <v>5</v>
      </c>
      <c r="E9" s="42">
        <f t="shared" si="1"/>
        <v>0.75</v>
      </c>
      <c r="F9" s="42">
        <f t="shared" si="0"/>
        <v>0.75</v>
      </c>
      <c r="G9" s="29"/>
      <c r="H9" s="50"/>
    </row>
    <row r="10" spans="1:8" ht="15" customHeight="1">
      <c r="A10" s="27">
        <v>8</v>
      </c>
      <c r="B10" s="95" t="s">
        <v>40</v>
      </c>
      <c r="C10" s="27">
        <v>17</v>
      </c>
      <c r="D10" s="27">
        <v>4</v>
      </c>
      <c r="E10" s="42">
        <f t="shared" si="1"/>
        <v>0.70833333333333337</v>
      </c>
      <c r="F10" s="42">
        <f t="shared" si="0"/>
        <v>0.70833333333333337</v>
      </c>
      <c r="G10" s="29"/>
    </row>
    <row r="11" spans="1:8" ht="15" customHeight="1">
      <c r="A11" s="27">
        <v>9</v>
      </c>
      <c r="B11" s="95" t="s">
        <v>41</v>
      </c>
      <c r="C11" s="27">
        <v>16</v>
      </c>
      <c r="D11" s="27">
        <v>3</v>
      </c>
      <c r="E11" s="42">
        <f t="shared" si="1"/>
        <v>0.66666666666666663</v>
      </c>
      <c r="F11" s="42">
        <f t="shared" si="0"/>
        <v>0.66666666666666663</v>
      </c>
      <c r="G11" s="29"/>
    </row>
    <row r="12" spans="1:8" ht="15" customHeight="1">
      <c r="A12" s="27">
        <v>10</v>
      </c>
      <c r="B12" s="95" t="s">
        <v>42</v>
      </c>
      <c r="C12" s="27">
        <v>15</v>
      </c>
      <c r="D12" s="27">
        <v>2</v>
      </c>
      <c r="E12" s="42">
        <f t="shared" si="1"/>
        <v>0.625</v>
      </c>
      <c r="F12" s="42">
        <f t="shared" si="0"/>
        <v>0.625</v>
      </c>
      <c r="G12" s="29"/>
    </row>
    <row r="13" spans="1:8" ht="15" customHeight="1">
      <c r="A13" s="27">
        <v>11</v>
      </c>
      <c r="B13" s="95" t="s">
        <v>43</v>
      </c>
      <c r="C13" s="27">
        <v>14</v>
      </c>
      <c r="D13" s="27">
        <v>1</v>
      </c>
      <c r="E13" s="42">
        <f t="shared" si="1"/>
        <v>0.58333333333333337</v>
      </c>
      <c r="F13" s="42">
        <f t="shared" si="0"/>
        <v>0.58333333333333337</v>
      </c>
      <c r="G13" s="29"/>
    </row>
    <row r="14" spans="1:8" ht="15" customHeight="1">
      <c r="A14" s="27">
        <v>12</v>
      </c>
      <c r="B14" s="96" t="s">
        <v>44</v>
      </c>
      <c r="C14" s="27">
        <v>13</v>
      </c>
      <c r="D14" s="27"/>
      <c r="E14" s="42">
        <f t="shared" si="1"/>
        <v>0.54166666666666663</v>
      </c>
      <c r="F14" s="42">
        <f t="shared" si="0"/>
        <v>0.54166666666666663</v>
      </c>
      <c r="G14" s="29"/>
    </row>
    <row r="15" spans="1:8" ht="15" customHeight="1">
      <c r="A15" s="27">
        <v>13</v>
      </c>
      <c r="B15" s="96" t="s">
        <v>45</v>
      </c>
      <c r="C15" s="27">
        <v>12</v>
      </c>
      <c r="D15" s="27"/>
      <c r="E15" s="42">
        <f t="shared" si="1"/>
        <v>0.5</v>
      </c>
      <c r="F15" s="42">
        <f t="shared" si="0"/>
        <v>0.5</v>
      </c>
      <c r="G15" s="29"/>
    </row>
    <row r="16" spans="1:8" ht="15" customHeight="1">
      <c r="A16" s="27">
        <v>14</v>
      </c>
      <c r="B16" s="96" t="s">
        <v>46</v>
      </c>
      <c r="C16" s="27">
        <v>11</v>
      </c>
      <c r="D16" s="27"/>
      <c r="E16" s="42">
        <f t="shared" si="1"/>
        <v>0.45833333333333331</v>
      </c>
      <c r="F16" s="42">
        <f t="shared" si="0"/>
        <v>0.45833333333333331</v>
      </c>
      <c r="G16" s="29"/>
    </row>
    <row r="17" spans="1:7" ht="15" customHeight="1">
      <c r="A17" s="27">
        <v>15</v>
      </c>
      <c r="B17" s="96" t="s">
        <v>47</v>
      </c>
      <c r="C17" s="27">
        <v>10</v>
      </c>
      <c r="D17" s="27"/>
      <c r="E17" s="42">
        <f t="shared" si="1"/>
        <v>0.41666666666666669</v>
      </c>
      <c r="F17" s="42">
        <f t="shared" si="0"/>
        <v>0.41666666666666669</v>
      </c>
      <c r="G17" s="29"/>
    </row>
    <row r="18" spans="1:7" ht="15" customHeight="1">
      <c r="A18" s="27">
        <v>16</v>
      </c>
      <c r="B18" s="96" t="s">
        <v>48</v>
      </c>
      <c r="C18" s="27">
        <v>9</v>
      </c>
      <c r="D18" s="27"/>
      <c r="E18" s="42">
        <f t="shared" si="1"/>
        <v>0.375</v>
      </c>
      <c r="F18" s="42">
        <f t="shared" si="0"/>
        <v>0.375</v>
      </c>
      <c r="G18" s="29"/>
    </row>
    <row r="19" spans="1:7" ht="15" customHeight="1">
      <c r="A19" s="27">
        <v>17</v>
      </c>
      <c r="B19" s="96" t="s">
        <v>49</v>
      </c>
      <c r="C19" s="27">
        <v>8</v>
      </c>
      <c r="D19" s="27"/>
      <c r="E19" s="42">
        <f t="shared" si="1"/>
        <v>0.33333333333333331</v>
      </c>
      <c r="F19" s="42">
        <f t="shared" si="0"/>
        <v>0.33333333333333331</v>
      </c>
      <c r="G19" s="29"/>
    </row>
    <row r="20" spans="1:7" ht="15" customHeight="1">
      <c r="A20" s="27">
        <v>18</v>
      </c>
      <c r="B20" s="96" t="s">
        <v>50</v>
      </c>
      <c r="C20" s="27">
        <v>7</v>
      </c>
      <c r="D20" s="27"/>
      <c r="E20" s="42">
        <f t="shared" si="1"/>
        <v>0.29166666666666669</v>
      </c>
      <c r="F20" s="42">
        <f t="shared" si="0"/>
        <v>0.29166666666666669</v>
      </c>
      <c r="G20" s="29"/>
    </row>
    <row r="21" spans="1:7" ht="15" customHeight="1">
      <c r="A21" s="27">
        <v>19</v>
      </c>
      <c r="B21" s="96" t="s">
        <v>51</v>
      </c>
      <c r="C21" s="27">
        <v>6</v>
      </c>
      <c r="D21" s="27"/>
      <c r="E21" s="42">
        <f t="shared" si="1"/>
        <v>0.25</v>
      </c>
      <c r="F21" s="42">
        <f t="shared" si="0"/>
        <v>0.25</v>
      </c>
      <c r="G21" s="29"/>
    </row>
    <row r="22" spans="1:7" ht="15" customHeight="1">
      <c r="A22" s="27">
        <v>20</v>
      </c>
      <c r="B22" s="96" t="s">
        <v>52</v>
      </c>
      <c r="C22" s="27">
        <v>5</v>
      </c>
      <c r="D22" s="27"/>
      <c r="E22" s="42">
        <f t="shared" si="1"/>
        <v>0.20833333333333334</v>
      </c>
      <c r="F22" s="42">
        <f t="shared" si="0"/>
        <v>0.20833333333333334</v>
      </c>
      <c r="G22" s="29"/>
    </row>
    <row r="23" spans="1:7" ht="15" customHeight="1">
      <c r="A23" s="27">
        <v>21</v>
      </c>
      <c r="B23" s="96" t="s">
        <v>53</v>
      </c>
      <c r="C23" s="27">
        <v>4</v>
      </c>
      <c r="D23" s="27"/>
      <c r="E23" s="42">
        <f t="shared" si="1"/>
        <v>0.16666666666666666</v>
      </c>
      <c r="F23" s="42">
        <f t="shared" si="0"/>
        <v>0.16666666666666666</v>
      </c>
      <c r="G23" s="29"/>
    </row>
    <row r="24" spans="1:7" ht="15" customHeight="1">
      <c r="A24" s="27">
        <v>22</v>
      </c>
      <c r="B24" s="96" t="s">
        <v>54</v>
      </c>
      <c r="C24" s="27">
        <v>3</v>
      </c>
      <c r="D24" s="27"/>
      <c r="E24" s="42">
        <f t="shared" si="1"/>
        <v>0.125</v>
      </c>
      <c r="F24" s="42">
        <f t="shared" si="0"/>
        <v>0.125</v>
      </c>
      <c r="G24" s="29"/>
    </row>
    <row r="25" spans="1:7" ht="15" customHeight="1">
      <c r="A25" s="27">
        <v>23</v>
      </c>
      <c r="B25" s="96" t="s">
        <v>55</v>
      </c>
      <c r="C25" s="27">
        <v>2</v>
      </c>
      <c r="D25" s="27"/>
      <c r="E25" s="42">
        <f t="shared" si="1"/>
        <v>8.3333333333333329E-2</v>
      </c>
      <c r="F25" s="42">
        <f t="shared" si="0"/>
        <v>8.3333333333333329E-2</v>
      </c>
      <c r="G25" s="29"/>
    </row>
    <row r="26" spans="1:7" ht="15" customHeight="1">
      <c r="A26" s="27">
        <v>24</v>
      </c>
      <c r="B26" s="96" t="s">
        <v>56</v>
      </c>
      <c r="C26" s="27">
        <v>1</v>
      </c>
      <c r="D26" s="27"/>
      <c r="E26" s="42">
        <f t="shared" si="1"/>
        <v>4.1666666666666664E-2</v>
      </c>
      <c r="F26" s="42">
        <f t="shared" si="0"/>
        <v>4.1666666666666664E-2</v>
      </c>
      <c r="G26" s="29"/>
    </row>
    <row r="27" spans="1:7" ht="15">
      <c r="A27" s="27">
        <v>25</v>
      </c>
      <c r="B27" s="97" t="s">
        <v>31</v>
      </c>
      <c r="C27" s="34">
        <v>0</v>
      </c>
      <c r="D27" s="34"/>
      <c r="E27" s="32">
        <f t="shared" si="1"/>
        <v>0</v>
      </c>
      <c r="F27" s="42"/>
      <c r="G27" s="33" t="s">
        <v>57</v>
      </c>
    </row>
    <row r="28" spans="1:7" ht="15">
      <c r="A28" s="27">
        <v>26</v>
      </c>
      <c r="B28" s="97" t="s">
        <v>32</v>
      </c>
      <c r="C28" s="34">
        <v>0</v>
      </c>
      <c r="D28" s="34"/>
      <c r="E28" s="32">
        <f t="shared" si="1"/>
        <v>0</v>
      </c>
      <c r="F28" s="32"/>
      <c r="G28" s="33" t="s">
        <v>57</v>
      </c>
    </row>
  </sheetData>
  <phoneticPr fontId="21" type="noConversion"/>
  <pageMargins left="0.75" right="0.75" top="0.75" bottom="0.75"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87"/>
  <sheetViews>
    <sheetView tabSelected="1" zoomScale="112" zoomScaleNormal="112" workbookViewId="0">
      <pane xSplit="1" ySplit="2" topLeftCell="B3" activePane="bottomRight" state="frozen"/>
      <selection pane="bottomRight" activeCell="G12" sqref="G12"/>
      <selection pane="bottomLeft" activeCell="A3" sqref="A3"/>
      <selection pane="topRight" activeCell="B1" sqref="B1"/>
    </sheetView>
  </sheetViews>
  <sheetFormatPr defaultRowHeight="11.25"/>
  <cols>
    <col min="1" max="1" width="22.5703125" style="17" bestFit="1" customWidth="1"/>
    <col min="2" max="2" width="8.85546875" style="19" customWidth="1"/>
    <col min="3" max="3" width="11.42578125" style="17" customWidth="1"/>
    <col min="4" max="6" width="8.42578125" style="18" customWidth="1"/>
    <col min="7" max="7" width="10.42578125" style="19" customWidth="1"/>
    <col min="8" max="9" width="8.42578125" style="18" customWidth="1"/>
    <col min="10" max="10" width="11.140625" style="20" customWidth="1"/>
    <col min="11" max="11" width="7" style="17" customWidth="1"/>
    <col min="12" max="12" width="6" style="17" customWidth="1"/>
    <col min="13" max="13" width="10.42578125" style="21" customWidth="1"/>
    <col min="14" max="14" width="12.140625" style="17" customWidth="1"/>
    <col min="15" max="17" width="10.42578125" style="17" customWidth="1"/>
    <col min="18" max="18" width="8.5703125" style="17" customWidth="1"/>
    <col min="19" max="19" width="10.140625" style="17" customWidth="1"/>
    <col min="20" max="20" width="9" style="17" customWidth="1"/>
    <col min="21" max="22" width="8.5703125" style="17" customWidth="1"/>
    <col min="23" max="23" width="9.140625" style="17"/>
    <col min="24" max="24" width="8.42578125" style="17" bestFit="1" customWidth="1"/>
    <col min="25" max="25" width="7.5703125" style="17" bestFit="1" customWidth="1"/>
    <col min="26" max="26" width="8.5703125" style="17" bestFit="1" customWidth="1"/>
    <col min="27" max="27" width="9.140625" style="17"/>
    <col min="28" max="28" width="21.140625" style="17" customWidth="1"/>
    <col min="29" max="16384" width="9.140625" style="17"/>
  </cols>
  <sheetData>
    <row r="1" spans="1:28" ht="101.25">
      <c r="N1" s="61" t="s">
        <v>58</v>
      </c>
      <c r="P1" s="10"/>
      <c r="T1" s="61" t="s">
        <v>59</v>
      </c>
      <c r="V1" s="61" t="s">
        <v>60</v>
      </c>
    </row>
    <row r="2" spans="1:28" s="9" customFormat="1" ht="68.25" customHeight="1">
      <c r="A2" s="5" t="s">
        <v>61</v>
      </c>
      <c r="C2" s="5" t="s">
        <v>62</v>
      </c>
      <c r="D2" s="6"/>
      <c r="E2" s="6"/>
      <c r="F2" s="6"/>
      <c r="G2" s="25" t="s">
        <v>63</v>
      </c>
      <c r="H2" s="6"/>
      <c r="I2" s="72" t="s">
        <v>64</v>
      </c>
      <c r="K2" s="24" t="s">
        <v>65</v>
      </c>
      <c r="L2" s="24" t="s">
        <v>25</v>
      </c>
      <c r="M2" s="8" t="s">
        <v>66</v>
      </c>
      <c r="N2" s="25" t="s">
        <v>67</v>
      </c>
      <c r="O2" s="9" t="s">
        <v>68</v>
      </c>
      <c r="P2" s="9" t="s">
        <v>69</v>
      </c>
      <c r="Q2" s="9" t="s">
        <v>70</v>
      </c>
      <c r="R2" s="9" t="s">
        <v>71</v>
      </c>
      <c r="S2" s="58" t="s">
        <v>72</v>
      </c>
      <c r="T2" s="25" t="s">
        <v>73</v>
      </c>
      <c r="U2" s="9" t="s">
        <v>74</v>
      </c>
      <c r="V2" s="25" t="s">
        <v>75</v>
      </c>
      <c r="W2" s="9" t="s">
        <v>76</v>
      </c>
      <c r="X2" s="10" t="s">
        <v>76</v>
      </c>
      <c r="Y2" s="11" t="s">
        <v>77</v>
      </c>
    </row>
    <row r="3" spans="1:28" s="10" customFormat="1" ht="22.5">
      <c r="B3" s="9"/>
      <c r="D3" s="114" t="s">
        <v>78</v>
      </c>
      <c r="E3" s="114"/>
      <c r="F3" s="114"/>
      <c r="G3" s="114"/>
      <c r="H3" s="114"/>
      <c r="I3" s="9" t="s">
        <v>79</v>
      </c>
      <c r="J3" s="12" t="s">
        <v>80</v>
      </c>
      <c r="K3" s="10" t="s">
        <v>81</v>
      </c>
      <c r="L3" s="10" t="s">
        <v>81</v>
      </c>
      <c r="M3" s="8" t="s">
        <v>65</v>
      </c>
      <c r="N3" s="59" t="s">
        <v>82</v>
      </c>
      <c r="O3" s="10" t="s">
        <v>83</v>
      </c>
      <c r="P3" s="10" t="s">
        <v>84</v>
      </c>
      <c r="Q3" s="10" t="s">
        <v>85</v>
      </c>
      <c r="R3" s="10" t="s">
        <v>86</v>
      </c>
      <c r="S3" s="13" t="s">
        <v>87</v>
      </c>
      <c r="T3" s="59" t="s">
        <v>88</v>
      </c>
      <c r="U3" s="10" t="s">
        <v>89</v>
      </c>
      <c r="V3" s="10" t="s">
        <v>90</v>
      </c>
      <c r="W3" s="10" t="s">
        <v>91</v>
      </c>
      <c r="X3" s="10" t="s">
        <v>92</v>
      </c>
      <c r="Y3" s="10" t="s">
        <v>93</v>
      </c>
    </row>
    <row r="4" spans="1:28" s="10" customFormat="1" ht="33.75">
      <c r="A4" s="10" t="s">
        <v>94</v>
      </c>
      <c r="B4" s="9" t="s">
        <v>95</v>
      </c>
      <c r="C4" s="10" t="s">
        <v>96</v>
      </c>
      <c r="D4" s="9" t="s">
        <v>97</v>
      </c>
      <c r="E4" s="9" t="s">
        <v>98</v>
      </c>
      <c r="F4" s="9" t="s">
        <v>99</v>
      </c>
      <c r="G4" s="9" t="s">
        <v>100</v>
      </c>
      <c r="H4" s="9" t="s">
        <v>101</v>
      </c>
      <c r="I4" s="9"/>
      <c r="J4" s="12" t="s">
        <v>102</v>
      </c>
      <c r="K4" s="40" t="s">
        <v>103</v>
      </c>
      <c r="L4" s="40" t="s">
        <v>104</v>
      </c>
      <c r="M4" s="35" t="s">
        <v>105</v>
      </c>
      <c r="N4" s="5" t="s">
        <v>106</v>
      </c>
      <c r="O4" s="10">
        <v>7.6499999999999999E-2</v>
      </c>
      <c r="P4" s="57">
        <v>1.34E-2</v>
      </c>
      <c r="Q4" s="38" t="s">
        <v>107</v>
      </c>
      <c r="R4" s="14">
        <v>1.12E-2</v>
      </c>
      <c r="S4" s="15">
        <v>6.1000000000000004E-3</v>
      </c>
      <c r="T4" s="15">
        <v>0.104</v>
      </c>
      <c r="U4" s="16">
        <v>480</v>
      </c>
      <c r="V4" s="15">
        <v>1.4999999999999999E-2</v>
      </c>
      <c r="W4" s="10" t="s">
        <v>108</v>
      </c>
      <c r="X4" s="10" t="s">
        <v>109</v>
      </c>
      <c r="Y4" s="10" t="s">
        <v>108</v>
      </c>
      <c r="Z4" s="5" t="s">
        <v>110</v>
      </c>
    </row>
    <row r="5" spans="1:28" s="10" customFormat="1" ht="23.45" customHeight="1">
      <c r="A5" s="101"/>
      <c r="B5" s="113"/>
      <c r="C5" s="2">
        <v>4</v>
      </c>
      <c r="D5" s="101"/>
      <c r="E5" s="100"/>
      <c r="F5" s="100"/>
      <c r="G5" s="112"/>
      <c r="H5" s="100"/>
      <c r="I5" s="9" t="s">
        <v>111</v>
      </c>
      <c r="J5" s="110">
        <v>0</v>
      </c>
      <c r="K5" s="104">
        <v>1</v>
      </c>
      <c r="L5" s="104">
        <v>0.29166666666666669</v>
      </c>
      <c r="M5" s="65">
        <f t="shared" ref="M5:M27" si="0">J5*K5*L5</f>
        <v>0</v>
      </c>
      <c r="N5" s="63" t="e">
        <f>(IF(G5="61127",M5*0.246,IF(G5="61122",M5*0.1446,IF(G5="61123",M5*0.1446,IF(G5="61121",M5*0.1446,IF(G5="61126",M5*0.1446,IF(G5="61128",M5*0.1446,"Incorrect Sub-Object Code")))))))-V5</f>
        <v>#VALUE!</v>
      </c>
      <c r="O5" s="63">
        <f>IF(M5&gt;160200,9114+M5*0.0145,M5*0.0765)</f>
        <v>0</v>
      </c>
      <c r="P5" s="63">
        <f t="shared" ref="P5:P14" si="1">M5*$P$4</f>
        <v>0</v>
      </c>
      <c r="Q5" s="63">
        <f t="shared" ref="Q5:Q29" si="2">IF(C5=1,$D$35*K5*L5,IF(C5=2,$D$36*K5*L5,IF(C5=3,$D$37*K5*L5,IF(C5=4,0,IF(C5=5,$D$39*K5*L5,IF(C5=6,$D$40*K5*L5,IF(C5=7,$D$41*K5*L5,"Incorrect Code")))))))</f>
        <v>0</v>
      </c>
      <c r="R5" s="63">
        <f t="shared" ref="R5:R14" si="3">M5*$R$4</f>
        <v>0</v>
      </c>
      <c r="S5" s="106">
        <f t="shared" ref="S5:S14" si="4">$S$4*M5</f>
        <v>0</v>
      </c>
      <c r="T5" s="106">
        <v>0</v>
      </c>
      <c r="U5" s="107">
        <f t="shared" ref="U5:U14" si="5">IF(I5="Yes",$U$4*K5,0)</f>
        <v>0</v>
      </c>
      <c r="V5" s="106">
        <f t="shared" ref="V5:V14" si="6">$V$4*M5</f>
        <v>0</v>
      </c>
      <c r="W5" s="63" t="e">
        <f t="shared" ref="W5:W14" si="7">SUM(N5:V5)</f>
        <v>#VALUE!</v>
      </c>
      <c r="X5" s="63" t="e">
        <f t="shared" ref="X5:X14" si="8">W5+M5</f>
        <v>#VALUE!</v>
      </c>
      <c r="Y5" s="108" t="e">
        <f t="shared" ref="Y5:Y14" si="9">+M5/X5</f>
        <v>#VALUE!</v>
      </c>
      <c r="Z5" s="108" t="e">
        <f t="shared" ref="Z5:Z14" si="10">W5/X5</f>
        <v>#VALUE!</v>
      </c>
      <c r="AA5" s="2"/>
      <c r="AB5" s="2" t="str">
        <f t="shared" ref="AB5:AB22" si="11">CONCATENATE(B5," ",A5)</f>
        <v xml:space="preserve"> </v>
      </c>
    </row>
    <row r="6" spans="1:28" s="10" customFormat="1" ht="23.45" customHeight="1">
      <c r="A6" s="101"/>
      <c r="B6" s="113"/>
      <c r="C6" s="2">
        <v>4</v>
      </c>
      <c r="D6" s="101"/>
      <c r="E6" s="100"/>
      <c r="F6" s="100"/>
      <c r="G6" s="112"/>
      <c r="H6" s="100"/>
      <c r="I6" s="9" t="s">
        <v>111</v>
      </c>
      <c r="J6" s="110">
        <v>0</v>
      </c>
      <c r="K6" s="104">
        <v>1</v>
      </c>
      <c r="L6" s="104">
        <v>0</v>
      </c>
      <c r="M6" s="65">
        <f t="shared" si="0"/>
        <v>0</v>
      </c>
      <c r="N6" s="63" t="e">
        <f t="shared" ref="N6:N29" si="12">(IF(G6="61127",M6*0.246,IF(G6="61122",M6*0.1446,IF(G6="61123",M6*0.1446,IF(G6="61121",M6*0.1446,IF(G6="61126",M6*0.1446,IF(G6="61128",M6*0.1446,"Incorrect Sub-Object Code")))))))-V6</f>
        <v>#VALUE!</v>
      </c>
      <c r="O6" s="63">
        <f t="shared" ref="O6:O29" si="13">IF(M6&gt;160200,9114+M6*0.0145,M6*0.0765)</f>
        <v>0</v>
      </c>
      <c r="P6" s="63">
        <f t="shared" si="1"/>
        <v>0</v>
      </c>
      <c r="Q6" s="63">
        <f t="shared" si="2"/>
        <v>0</v>
      </c>
      <c r="R6" s="63">
        <f t="shared" si="3"/>
        <v>0</v>
      </c>
      <c r="S6" s="106">
        <f t="shared" si="4"/>
        <v>0</v>
      </c>
      <c r="T6" s="106">
        <v>0</v>
      </c>
      <c r="U6" s="107">
        <f t="shared" si="5"/>
        <v>0</v>
      </c>
      <c r="V6" s="106">
        <f t="shared" si="6"/>
        <v>0</v>
      </c>
      <c r="W6" s="63" t="e">
        <f t="shared" si="7"/>
        <v>#VALUE!</v>
      </c>
      <c r="X6" s="63" t="e">
        <f t="shared" si="8"/>
        <v>#VALUE!</v>
      </c>
      <c r="Y6" s="108" t="e">
        <f t="shared" si="9"/>
        <v>#VALUE!</v>
      </c>
      <c r="Z6" s="108" t="e">
        <f t="shared" si="10"/>
        <v>#VALUE!</v>
      </c>
      <c r="AA6" s="2"/>
      <c r="AB6" s="2" t="str">
        <f>CONCATENATE(B6," ",A6)</f>
        <v xml:space="preserve"> </v>
      </c>
    </row>
    <row r="7" spans="1:28" s="10" customFormat="1" ht="23.45" customHeight="1">
      <c r="A7" s="101"/>
      <c r="B7" s="113"/>
      <c r="C7" s="10">
        <v>4</v>
      </c>
      <c r="D7" s="101"/>
      <c r="E7" s="100"/>
      <c r="F7" s="100"/>
      <c r="G7" s="112"/>
      <c r="H7" s="100"/>
      <c r="I7" s="9" t="s">
        <v>111</v>
      </c>
      <c r="J7" s="110">
        <v>0</v>
      </c>
      <c r="K7" s="104">
        <v>1</v>
      </c>
      <c r="L7" s="104">
        <v>0</v>
      </c>
      <c r="M7" s="65">
        <f t="shared" si="0"/>
        <v>0</v>
      </c>
      <c r="N7" s="63" t="e">
        <f t="shared" si="12"/>
        <v>#VALUE!</v>
      </c>
      <c r="O7" s="63">
        <f t="shared" si="13"/>
        <v>0</v>
      </c>
      <c r="P7" s="63">
        <f t="shared" si="1"/>
        <v>0</v>
      </c>
      <c r="Q7" s="63">
        <f t="shared" si="2"/>
        <v>0</v>
      </c>
      <c r="R7" s="63">
        <f t="shared" si="3"/>
        <v>0</v>
      </c>
      <c r="S7" s="106">
        <f t="shared" si="4"/>
        <v>0</v>
      </c>
      <c r="T7" s="106">
        <v>0</v>
      </c>
      <c r="U7" s="107">
        <f t="shared" si="5"/>
        <v>0</v>
      </c>
      <c r="V7" s="106">
        <f t="shared" si="6"/>
        <v>0</v>
      </c>
      <c r="W7" s="63" t="e">
        <f t="shared" si="7"/>
        <v>#VALUE!</v>
      </c>
      <c r="X7" s="63" t="e">
        <f t="shared" si="8"/>
        <v>#VALUE!</v>
      </c>
      <c r="Y7" s="108" t="e">
        <f t="shared" si="9"/>
        <v>#VALUE!</v>
      </c>
      <c r="Z7" s="108" t="e">
        <f t="shared" si="10"/>
        <v>#VALUE!</v>
      </c>
      <c r="AB7" s="2" t="str">
        <f t="shared" si="11"/>
        <v xml:space="preserve"> </v>
      </c>
    </row>
    <row r="8" spans="1:28" s="10" customFormat="1" ht="23.45" customHeight="1">
      <c r="A8" s="101"/>
      <c r="B8" s="113"/>
      <c r="C8" s="10">
        <v>4</v>
      </c>
      <c r="D8" s="101"/>
      <c r="E8" s="100"/>
      <c r="F8" s="100"/>
      <c r="G8" s="112"/>
      <c r="H8" s="100"/>
      <c r="I8" s="9" t="s">
        <v>111</v>
      </c>
      <c r="J8" s="110">
        <v>0</v>
      </c>
      <c r="K8" s="104">
        <v>1</v>
      </c>
      <c r="L8" s="104">
        <v>0</v>
      </c>
      <c r="M8" s="65">
        <f t="shared" si="0"/>
        <v>0</v>
      </c>
      <c r="N8" s="63" t="e">
        <f t="shared" si="12"/>
        <v>#VALUE!</v>
      </c>
      <c r="O8" s="63">
        <f t="shared" si="13"/>
        <v>0</v>
      </c>
      <c r="P8" s="63">
        <f t="shared" si="1"/>
        <v>0</v>
      </c>
      <c r="Q8" s="63">
        <f t="shared" si="2"/>
        <v>0</v>
      </c>
      <c r="R8" s="63">
        <f t="shared" si="3"/>
        <v>0</v>
      </c>
      <c r="S8" s="106">
        <f t="shared" si="4"/>
        <v>0</v>
      </c>
      <c r="T8" s="106">
        <v>0</v>
      </c>
      <c r="U8" s="107">
        <f t="shared" si="5"/>
        <v>0</v>
      </c>
      <c r="V8" s="106">
        <f t="shared" si="6"/>
        <v>0</v>
      </c>
      <c r="W8" s="63" t="e">
        <f t="shared" si="7"/>
        <v>#VALUE!</v>
      </c>
      <c r="X8" s="63" t="e">
        <f t="shared" si="8"/>
        <v>#VALUE!</v>
      </c>
      <c r="Y8" s="108" t="e">
        <f t="shared" si="9"/>
        <v>#VALUE!</v>
      </c>
      <c r="Z8" s="108" t="e">
        <f t="shared" si="10"/>
        <v>#VALUE!</v>
      </c>
      <c r="AB8" s="2" t="str">
        <f t="shared" si="11"/>
        <v xml:space="preserve"> </v>
      </c>
    </row>
    <row r="9" spans="1:28" s="10" customFormat="1" ht="23.45" customHeight="1">
      <c r="A9" s="101"/>
      <c r="B9" s="113"/>
      <c r="C9" s="2">
        <v>4</v>
      </c>
      <c r="D9" s="101"/>
      <c r="E9" s="100"/>
      <c r="F9" s="100"/>
      <c r="G9" s="112"/>
      <c r="H9" s="100"/>
      <c r="I9" s="9" t="s">
        <v>111</v>
      </c>
      <c r="J9" s="110">
        <v>0</v>
      </c>
      <c r="K9" s="104">
        <v>1</v>
      </c>
      <c r="L9" s="104">
        <v>0</v>
      </c>
      <c r="M9" s="65">
        <f t="shared" si="0"/>
        <v>0</v>
      </c>
      <c r="N9" s="63" t="e">
        <f>(IF(G9="61127",M9*0.246,IF(G9="61122",M9*0.1446,IF(G9="61123",M9*0.1446,IF(G9="61121",M9*0.1446,IF(G9="61126",M9*0.1446,IF(G9="61128",M9*0.1446,"Incorrect Sub-Object Code")))))))-V9</f>
        <v>#VALUE!</v>
      </c>
      <c r="O9" s="63">
        <f>IF(M9&gt;160200,9114+M9*0.0145,M9*0.0765)</f>
        <v>0</v>
      </c>
      <c r="P9" s="63">
        <f t="shared" si="1"/>
        <v>0</v>
      </c>
      <c r="Q9" s="63">
        <f t="shared" si="2"/>
        <v>0</v>
      </c>
      <c r="R9" s="63">
        <f t="shared" si="3"/>
        <v>0</v>
      </c>
      <c r="S9" s="106">
        <f t="shared" si="4"/>
        <v>0</v>
      </c>
      <c r="T9" s="106">
        <v>0</v>
      </c>
      <c r="U9" s="107">
        <f t="shared" si="5"/>
        <v>0</v>
      </c>
      <c r="V9" s="106">
        <f t="shared" si="6"/>
        <v>0</v>
      </c>
      <c r="W9" s="63" t="e">
        <f t="shared" si="7"/>
        <v>#VALUE!</v>
      </c>
      <c r="X9" s="63" t="e">
        <f t="shared" si="8"/>
        <v>#VALUE!</v>
      </c>
      <c r="Y9" s="108" t="e">
        <f t="shared" si="9"/>
        <v>#VALUE!</v>
      </c>
      <c r="Z9" s="108" t="e">
        <f t="shared" si="10"/>
        <v>#VALUE!</v>
      </c>
      <c r="AA9" s="2"/>
      <c r="AB9" s="2" t="str">
        <f t="shared" si="11"/>
        <v xml:space="preserve"> </v>
      </c>
    </row>
    <row r="10" spans="1:28" s="10" customFormat="1" ht="23.45" customHeight="1">
      <c r="A10" s="101"/>
      <c r="B10" s="113"/>
      <c r="C10" s="2">
        <v>4</v>
      </c>
      <c r="D10" s="101"/>
      <c r="E10" s="100"/>
      <c r="F10" s="100"/>
      <c r="G10" s="111"/>
      <c r="H10" s="100"/>
      <c r="I10" s="9" t="s">
        <v>111</v>
      </c>
      <c r="J10" s="110">
        <v>0</v>
      </c>
      <c r="K10" s="104">
        <v>1</v>
      </c>
      <c r="L10" s="104">
        <v>0</v>
      </c>
      <c r="M10" s="65">
        <f t="shared" si="0"/>
        <v>0</v>
      </c>
      <c r="N10" s="63" t="e">
        <f t="shared" si="12"/>
        <v>#VALUE!</v>
      </c>
      <c r="O10" s="63">
        <f t="shared" si="13"/>
        <v>0</v>
      </c>
      <c r="P10" s="63">
        <f t="shared" si="1"/>
        <v>0</v>
      </c>
      <c r="Q10" s="63">
        <f t="shared" si="2"/>
        <v>0</v>
      </c>
      <c r="R10" s="63">
        <f t="shared" si="3"/>
        <v>0</v>
      </c>
      <c r="S10" s="106">
        <f t="shared" si="4"/>
        <v>0</v>
      </c>
      <c r="T10" s="106">
        <v>0</v>
      </c>
      <c r="U10" s="107">
        <f t="shared" si="5"/>
        <v>0</v>
      </c>
      <c r="V10" s="106">
        <f t="shared" si="6"/>
        <v>0</v>
      </c>
      <c r="W10" s="63" t="e">
        <f t="shared" si="7"/>
        <v>#VALUE!</v>
      </c>
      <c r="X10" s="63" t="e">
        <f t="shared" si="8"/>
        <v>#VALUE!</v>
      </c>
      <c r="Y10" s="108" t="e">
        <f t="shared" si="9"/>
        <v>#VALUE!</v>
      </c>
      <c r="Z10" s="108" t="e">
        <f t="shared" si="10"/>
        <v>#VALUE!</v>
      </c>
      <c r="AA10" s="2"/>
      <c r="AB10" s="2" t="str">
        <f t="shared" si="11"/>
        <v xml:space="preserve"> </v>
      </c>
    </row>
    <row r="11" spans="1:28" s="10" customFormat="1" ht="23.45" customHeight="1">
      <c r="A11" s="101"/>
      <c r="B11" s="113"/>
      <c r="C11" s="2">
        <v>4</v>
      </c>
      <c r="D11" s="101"/>
      <c r="E11" s="100"/>
      <c r="F11" s="100"/>
      <c r="G11" s="111"/>
      <c r="H11" s="100"/>
      <c r="I11" s="9" t="s">
        <v>111</v>
      </c>
      <c r="J11" s="110">
        <v>0</v>
      </c>
      <c r="K11" s="104">
        <v>1</v>
      </c>
      <c r="L11" s="104">
        <v>0</v>
      </c>
      <c r="M11" s="65">
        <f t="shared" si="0"/>
        <v>0</v>
      </c>
      <c r="N11" s="63" t="e">
        <f t="shared" si="12"/>
        <v>#VALUE!</v>
      </c>
      <c r="O11" s="63">
        <f t="shared" si="13"/>
        <v>0</v>
      </c>
      <c r="P11" s="63">
        <f t="shared" si="1"/>
        <v>0</v>
      </c>
      <c r="Q11" s="63">
        <f t="shared" si="2"/>
        <v>0</v>
      </c>
      <c r="R11" s="63">
        <f t="shared" si="3"/>
        <v>0</v>
      </c>
      <c r="S11" s="106">
        <f t="shared" si="4"/>
        <v>0</v>
      </c>
      <c r="T11" s="106">
        <v>0</v>
      </c>
      <c r="U11" s="107">
        <f t="shared" si="5"/>
        <v>0</v>
      </c>
      <c r="V11" s="106">
        <f t="shared" si="6"/>
        <v>0</v>
      </c>
      <c r="W11" s="63" t="e">
        <f t="shared" si="7"/>
        <v>#VALUE!</v>
      </c>
      <c r="X11" s="63" t="e">
        <f t="shared" si="8"/>
        <v>#VALUE!</v>
      </c>
      <c r="Y11" s="108" t="e">
        <f t="shared" si="9"/>
        <v>#VALUE!</v>
      </c>
      <c r="Z11" s="108" t="e">
        <f t="shared" si="10"/>
        <v>#VALUE!</v>
      </c>
      <c r="AB11" s="2" t="str">
        <f t="shared" si="11"/>
        <v xml:space="preserve"> </v>
      </c>
    </row>
    <row r="12" spans="1:28" s="10" customFormat="1" ht="23.45" customHeight="1">
      <c r="A12" s="101"/>
      <c r="B12" s="113"/>
      <c r="C12" s="2">
        <v>4</v>
      </c>
      <c r="D12" s="101"/>
      <c r="E12" s="100"/>
      <c r="F12" s="100"/>
      <c r="G12" s="111"/>
      <c r="H12" s="100"/>
      <c r="I12" s="9" t="s">
        <v>111</v>
      </c>
      <c r="J12" s="110">
        <v>0</v>
      </c>
      <c r="K12" s="104">
        <v>1</v>
      </c>
      <c r="L12" s="104">
        <v>0</v>
      </c>
      <c r="M12" s="65">
        <f t="shared" si="0"/>
        <v>0</v>
      </c>
      <c r="N12" s="63" t="e">
        <f t="shared" si="12"/>
        <v>#VALUE!</v>
      </c>
      <c r="O12" s="63">
        <f t="shared" si="13"/>
        <v>0</v>
      </c>
      <c r="P12" s="63">
        <f t="shared" si="1"/>
        <v>0</v>
      </c>
      <c r="Q12" s="63">
        <f t="shared" si="2"/>
        <v>0</v>
      </c>
      <c r="R12" s="63">
        <f t="shared" si="3"/>
        <v>0</v>
      </c>
      <c r="S12" s="106">
        <f t="shared" si="4"/>
        <v>0</v>
      </c>
      <c r="T12" s="106">
        <v>0</v>
      </c>
      <c r="U12" s="107">
        <f t="shared" si="5"/>
        <v>0</v>
      </c>
      <c r="V12" s="106">
        <f t="shared" si="6"/>
        <v>0</v>
      </c>
      <c r="W12" s="63" t="e">
        <f t="shared" si="7"/>
        <v>#VALUE!</v>
      </c>
      <c r="X12" s="63" t="e">
        <f t="shared" si="8"/>
        <v>#VALUE!</v>
      </c>
      <c r="Y12" s="108" t="e">
        <f t="shared" si="9"/>
        <v>#VALUE!</v>
      </c>
      <c r="Z12" s="108" t="e">
        <f t="shared" si="10"/>
        <v>#VALUE!</v>
      </c>
      <c r="AA12" s="2"/>
      <c r="AB12" s="2" t="str">
        <f t="shared" si="11"/>
        <v xml:space="preserve"> </v>
      </c>
    </row>
    <row r="13" spans="1:28" s="10" customFormat="1" ht="23.45" customHeight="1">
      <c r="A13" s="101"/>
      <c r="B13" s="113"/>
      <c r="C13" s="2">
        <v>4</v>
      </c>
      <c r="D13" s="101"/>
      <c r="E13" s="100"/>
      <c r="F13" s="100"/>
      <c r="G13" s="111"/>
      <c r="H13" s="100"/>
      <c r="I13" s="9" t="s">
        <v>111</v>
      </c>
      <c r="J13" s="110">
        <v>0</v>
      </c>
      <c r="K13" s="104">
        <v>1</v>
      </c>
      <c r="L13" s="104">
        <v>0</v>
      </c>
      <c r="M13" s="65">
        <f t="shared" si="0"/>
        <v>0</v>
      </c>
      <c r="N13" s="63" t="e">
        <f t="shared" si="12"/>
        <v>#VALUE!</v>
      </c>
      <c r="O13" s="63">
        <f t="shared" si="13"/>
        <v>0</v>
      </c>
      <c r="P13" s="63">
        <f t="shared" si="1"/>
        <v>0</v>
      </c>
      <c r="Q13" s="63">
        <f t="shared" si="2"/>
        <v>0</v>
      </c>
      <c r="R13" s="63">
        <f t="shared" si="3"/>
        <v>0</v>
      </c>
      <c r="S13" s="106">
        <f t="shared" si="4"/>
        <v>0</v>
      </c>
      <c r="T13" s="106">
        <v>0</v>
      </c>
      <c r="U13" s="107">
        <f t="shared" si="5"/>
        <v>0</v>
      </c>
      <c r="V13" s="106">
        <f t="shared" si="6"/>
        <v>0</v>
      </c>
      <c r="W13" s="63" t="e">
        <f t="shared" si="7"/>
        <v>#VALUE!</v>
      </c>
      <c r="X13" s="63" t="e">
        <f t="shared" si="8"/>
        <v>#VALUE!</v>
      </c>
      <c r="Y13" s="108" t="e">
        <f t="shared" si="9"/>
        <v>#VALUE!</v>
      </c>
      <c r="Z13" s="108" t="e">
        <f t="shared" si="10"/>
        <v>#VALUE!</v>
      </c>
      <c r="AA13" s="2"/>
      <c r="AB13" s="2" t="str">
        <f t="shared" si="11"/>
        <v xml:space="preserve"> </v>
      </c>
    </row>
    <row r="14" spans="1:28" s="10" customFormat="1" ht="23.45" customHeight="1">
      <c r="A14" s="101"/>
      <c r="B14" s="113"/>
      <c r="C14" s="2">
        <v>4</v>
      </c>
      <c r="D14" s="101"/>
      <c r="E14" s="101"/>
      <c r="F14" s="101"/>
      <c r="G14" s="111"/>
      <c r="H14" s="100"/>
      <c r="I14" s="9" t="s">
        <v>111</v>
      </c>
      <c r="J14" s="110">
        <v>0</v>
      </c>
      <c r="K14" s="104">
        <v>1</v>
      </c>
      <c r="L14" s="104">
        <v>0</v>
      </c>
      <c r="M14" s="65">
        <f t="shared" si="0"/>
        <v>0</v>
      </c>
      <c r="N14" s="63" t="e">
        <f t="shared" si="12"/>
        <v>#VALUE!</v>
      </c>
      <c r="O14" s="63">
        <f t="shared" si="13"/>
        <v>0</v>
      </c>
      <c r="P14" s="63">
        <f t="shared" si="1"/>
        <v>0</v>
      </c>
      <c r="Q14" s="63">
        <f t="shared" si="2"/>
        <v>0</v>
      </c>
      <c r="R14" s="63">
        <f t="shared" si="3"/>
        <v>0</v>
      </c>
      <c r="S14" s="106">
        <f t="shared" si="4"/>
        <v>0</v>
      </c>
      <c r="T14" s="106">
        <v>0</v>
      </c>
      <c r="U14" s="107">
        <f t="shared" si="5"/>
        <v>0</v>
      </c>
      <c r="V14" s="106">
        <f t="shared" si="6"/>
        <v>0</v>
      </c>
      <c r="W14" s="63" t="e">
        <f t="shared" si="7"/>
        <v>#VALUE!</v>
      </c>
      <c r="X14" s="63" t="e">
        <f t="shared" si="8"/>
        <v>#VALUE!</v>
      </c>
      <c r="Y14" s="108" t="e">
        <f t="shared" si="9"/>
        <v>#VALUE!</v>
      </c>
      <c r="Z14" s="108" t="e">
        <f t="shared" si="10"/>
        <v>#VALUE!</v>
      </c>
      <c r="AA14" s="2"/>
      <c r="AB14" s="2" t="str">
        <f t="shared" si="11"/>
        <v xml:space="preserve"> </v>
      </c>
    </row>
    <row r="15" spans="1:28" s="10" customFormat="1" ht="23.45" customHeight="1">
      <c r="A15" s="101"/>
      <c r="B15" s="113"/>
      <c r="C15" s="2">
        <v>4</v>
      </c>
      <c r="D15" s="101"/>
      <c r="E15" s="101"/>
      <c r="F15" s="101"/>
      <c r="G15" s="111"/>
      <c r="H15" s="100"/>
      <c r="I15" s="9" t="s">
        <v>111</v>
      </c>
      <c r="J15" s="110">
        <v>0</v>
      </c>
      <c r="K15" s="104">
        <v>1</v>
      </c>
      <c r="L15" s="104">
        <v>0</v>
      </c>
      <c r="M15" s="65">
        <f t="shared" si="0"/>
        <v>0</v>
      </c>
      <c r="N15" s="63" t="e">
        <f t="shared" ref="N15:N20" si="14">(IF(G15="61127",M15*0.246,IF(G15="61122",M15*0.1446,IF(G15="61123",M15*0.1446,IF(G15="61121",M15*0.1446,IF(G15="61126",M15*0.1446,IF(G15="61128",M15*0.1446,"Incorrect Sub-Object Code")))))))-V15</f>
        <v>#VALUE!</v>
      </c>
      <c r="O15" s="63">
        <f t="shared" ref="O15:O20" si="15">IF(M15&gt;160200,9114+M15*0.0145,M15*0.0765)</f>
        <v>0</v>
      </c>
      <c r="P15" s="63">
        <f t="shared" ref="P15:P20" si="16">M15*$P$4</f>
        <v>0</v>
      </c>
      <c r="Q15" s="63">
        <f t="shared" si="2"/>
        <v>0</v>
      </c>
      <c r="R15" s="63">
        <f t="shared" ref="R15:R20" si="17">M15*$R$4</f>
        <v>0</v>
      </c>
      <c r="S15" s="106">
        <f t="shared" ref="S15:S20" si="18">$S$4*M15</f>
        <v>0</v>
      </c>
      <c r="T15" s="106">
        <v>0</v>
      </c>
      <c r="U15" s="107">
        <f t="shared" ref="U15:U20" si="19">IF(I15="Yes",$U$4*K15,0)</f>
        <v>0</v>
      </c>
      <c r="V15" s="106">
        <f t="shared" ref="V15:V20" si="20">$V$4*M15</f>
        <v>0</v>
      </c>
      <c r="W15" s="63" t="e">
        <f t="shared" ref="W15:W20" si="21">SUM(N15:V15)</f>
        <v>#VALUE!</v>
      </c>
      <c r="X15" s="63" t="e">
        <f t="shared" ref="X15:X20" si="22">W15+M15</f>
        <v>#VALUE!</v>
      </c>
      <c r="Y15" s="108" t="e">
        <f t="shared" ref="Y15:Y20" si="23">+M15/X15</f>
        <v>#VALUE!</v>
      </c>
      <c r="Z15" s="108" t="e">
        <f t="shared" ref="Z15:Z20" si="24">W15/X15</f>
        <v>#VALUE!</v>
      </c>
      <c r="AA15" s="2"/>
      <c r="AB15" s="2" t="str">
        <f t="shared" ref="AB15:AB20" si="25">CONCATENATE(B15," ",A15)</f>
        <v xml:space="preserve"> </v>
      </c>
    </row>
    <row r="16" spans="1:28" s="10" customFormat="1" ht="23.45" customHeight="1">
      <c r="A16" s="101"/>
      <c r="B16" s="101"/>
      <c r="C16" s="10">
        <v>4</v>
      </c>
      <c r="D16" s="101"/>
      <c r="E16" s="101"/>
      <c r="F16" s="101"/>
      <c r="G16" s="102"/>
      <c r="H16" s="101"/>
      <c r="I16" s="9" t="s">
        <v>111</v>
      </c>
      <c r="J16" s="110">
        <v>0</v>
      </c>
      <c r="K16" s="104">
        <v>1</v>
      </c>
      <c r="L16" s="104">
        <v>0</v>
      </c>
      <c r="M16" s="65">
        <f t="shared" si="0"/>
        <v>0</v>
      </c>
      <c r="N16" s="63" t="e">
        <f t="shared" si="14"/>
        <v>#VALUE!</v>
      </c>
      <c r="O16" s="63">
        <f t="shared" si="15"/>
        <v>0</v>
      </c>
      <c r="P16" s="63">
        <f t="shared" si="16"/>
        <v>0</v>
      </c>
      <c r="Q16" s="63">
        <f t="shared" si="2"/>
        <v>0</v>
      </c>
      <c r="R16" s="63">
        <f t="shared" si="17"/>
        <v>0</v>
      </c>
      <c r="S16" s="106">
        <f t="shared" si="18"/>
        <v>0</v>
      </c>
      <c r="T16" s="106">
        <f>$T$4*M16</f>
        <v>0</v>
      </c>
      <c r="U16" s="107">
        <f t="shared" si="19"/>
        <v>0</v>
      </c>
      <c r="V16" s="106">
        <f t="shared" si="20"/>
        <v>0</v>
      </c>
      <c r="W16" s="63" t="e">
        <f t="shared" si="21"/>
        <v>#VALUE!</v>
      </c>
      <c r="X16" s="63" t="e">
        <f t="shared" si="22"/>
        <v>#VALUE!</v>
      </c>
      <c r="Y16" s="108" t="e">
        <f t="shared" si="23"/>
        <v>#VALUE!</v>
      </c>
      <c r="Z16" s="108" t="e">
        <f t="shared" si="24"/>
        <v>#VALUE!</v>
      </c>
      <c r="AB16" s="2" t="str">
        <f t="shared" si="25"/>
        <v xml:space="preserve"> </v>
      </c>
    </row>
    <row r="17" spans="1:28" s="2" customFormat="1" ht="33.75" customHeight="1">
      <c r="A17" s="101"/>
      <c r="B17" s="101"/>
      <c r="C17" s="2">
        <v>4</v>
      </c>
      <c r="D17" s="101"/>
      <c r="E17" s="101"/>
      <c r="F17" s="101"/>
      <c r="G17" s="102"/>
      <c r="H17" s="101"/>
      <c r="I17" s="9" t="s">
        <v>111</v>
      </c>
      <c r="J17" s="110">
        <v>0</v>
      </c>
      <c r="K17" s="104">
        <v>1</v>
      </c>
      <c r="L17" s="104">
        <v>0</v>
      </c>
      <c r="M17" s="65">
        <f t="shared" si="0"/>
        <v>0</v>
      </c>
      <c r="N17" s="63" t="e">
        <f t="shared" si="14"/>
        <v>#VALUE!</v>
      </c>
      <c r="O17" s="63">
        <f t="shared" si="15"/>
        <v>0</v>
      </c>
      <c r="P17" s="63">
        <f t="shared" si="16"/>
        <v>0</v>
      </c>
      <c r="Q17" s="63">
        <f t="shared" si="2"/>
        <v>0</v>
      </c>
      <c r="R17" s="63">
        <f t="shared" si="17"/>
        <v>0</v>
      </c>
      <c r="S17" s="106">
        <f t="shared" si="18"/>
        <v>0</v>
      </c>
      <c r="T17" s="106">
        <f>$T$4*M17</f>
        <v>0</v>
      </c>
      <c r="U17" s="107">
        <f t="shared" si="19"/>
        <v>0</v>
      </c>
      <c r="V17" s="106">
        <f t="shared" si="20"/>
        <v>0</v>
      </c>
      <c r="W17" s="63" t="e">
        <f t="shared" si="21"/>
        <v>#VALUE!</v>
      </c>
      <c r="X17" s="63" t="e">
        <f t="shared" si="22"/>
        <v>#VALUE!</v>
      </c>
      <c r="Y17" s="108" t="e">
        <f t="shared" si="23"/>
        <v>#VALUE!</v>
      </c>
      <c r="Z17" s="108" t="e">
        <f t="shared" si="24"/>
        <v>#VALUE!</v>
      </c>
      <c r="AB17" s="2" t="str">
        <f t="shared" si="25"/>
        <v xml:space="preserve"> </v>
      </c>
    </row>
    <row r="18" spans="1:28" s="2" customFormat="1" ht="33.75" customHeight="1">
      <c r="A18" s="101"/>
      <c r="B18" s="101"/>
      <c r="C18" s="2">
        <v>4</v>
      </c>
      <c r="D18" s="101"/>
      <c r="E18" s="101"/>
      <c r="F18" s="101"/>
      <c r="G18" s="102"/>
      <c r="H18" s="101"/>
      <c r="I18" s="9" t="s">
        <v>111</v>
      </c>
      <c r="J18" s="110">
        <v>0</v>
      </c>
      <c r="K18" s="104">
        <v>1</v>
      </c>
      <c r="L18" s="104">
        <v>0</v>
      </c>
      <c r="M18" s="65">
        <f t="shared" si="0"/>
        <v>0</v>
      </c>
      <c r="N18" s="63" t="e">
        <f t="shared" si="14"/>
        <v>#VALUE!</v>
      </c>
      <c r="O18" s="63">
        <f t="shared" si="15"/>
        <v>0</v>
      </c>
      <c r="P18" s="63">
        <f t="shared" si="16"/>
        <v>0</v>
      </c>
      <c r="Q18" s="63">
        <f t="shared" si="2"/>
        <v>0</v>
      </c>
      <c r="R18" s="63">
        <f t="shared" si="17"/>
        <v>0</v>
      </c>
      <c r="S18" s="106">
        <f t="shared" si="18"/>
        <v>0</v>
      </c>
      <c r="T18" s="106">
        <f>$T$4*M18</f>
        <v>0</v>
      </c>
      <c r="U18" s="107">
        <f t="shared" si="19"/>
        <v>0</v>
      </c>
      <c r="V18" s="106">
        <f t="shared" si="20"/>
        <v>0</v>
      </c>
      <c r="W18" s="63" t="e">
        <f t="shared" si="21"/>
        <v>#VALUE!</v>
      </c>
      <c r="X18" s="63" t="e">
        <f t="shared" si="22"/>
        <v>#VALUE!</v>
      </c>
      <c r="Y18" s="108" t="e">
        <f t="shared" si="23"/>
        <v>#VALUE!</v>
      </c>
      <c r="Z18" s="108" t="e">
        <f t="shared" si="24"/>
        <v>#VALUE!</v>
      </c>
      <c r="AB18" s="2" t="str">
        <f t="shared" si="25"/>
        <v xml:space="preserve"> </v>
      </c>
    </row>
    <row r="19" spans="1:28" s="2" customFormat="1" ht="33.75" customHeight="1">
      <c r="A19" s="101"/>
      <c r="B19" s="101"/>
      <c r="C19" s="2">
        <v>4</v>
      </c>
      <c r="D19" s="101"/>
      <c r="E19" s="101"/>
      <c r="F19" s="101"/>
      <c r="G19" s="102"/>
      <c r="H19" s="101"/>
      <c r="I19" s="9" t="s">
        <v>111</v>
      </c>
      <c r="J19" s="110">
        <v>0</v>
      </c>
      <c r="K19" s="104">
        <v>1</v>
      </c>
      <c r="L19" s="104">
        <v>0</v>
      </c>
      <c r="M19" s="65">
        <f t="shared" si="0"/>
        <v>0</v>
      </c>
      <c r="N19" s="63" t="e">
        <f t="shared" si="14"/>
        <v>#VALUE!</v>
      </c>
      <c r="O19" s="63">
        <f t="shared" si="15"/>
        <v>0</v>
      </c>
      <c r="P19" s="63">
        <f t="shared" si="16"/>
        <v>0</v>
      </c>
      <c r="Q19" s="63">
        <f t="shared" si="2"/>
        <v>0</v>
      </c>
      <c r="R19" s="63">
        <f t="shared" si="17"/>
        <v>0</v>
      </c>
      <c r="S19" s="106">
        <f t="shared" si="18"/>
        <v>0</v>
      </c>
      <c r="T19" s="106">
        <f>$T$4*M19</f>
        <v>0</v>
      </c>
      <c r="U19" s="107">
        <f t="shared" si="19"/>
        <v>0</v>
      </c>
      <c r="V19" s="106">
        <f t="shared" si="20"/>
        <v>0</v>
      </c>
      <c r="W19" s="63" t="e">
        <f t="shared" si="21"/>
        <v>#VALUE!</v>
      </c>
      <c r="X19" s="63" t="e">
        <f t="shared" si="22"/>
        <v>#VALUE!</v>
      </c>
      <c r="Y19" s="108" t="e">
        <f t="shared" si="23"/>
        <v>#VALUE!</v>
      </c>
      <c r="Z19" s="108" t="e">
        <f t="shared" si="24"/>
        <v>#VALUE!</v>
      </c>
      <c r="AB19" s="2" t="str">
        <f t="shared" si="25"/>
        <v xml:space="preserve"> </v>
      </c>
    </row>
    <row r="20" spans="1:28" s="2" customFormat="1" ht="33.75" customHeight="1">
      <c r="A20" s="101"/>
      <c r="B20" s="101"/>
      <c r="C20" s="2">
        <v>4</v>
      </c>
      <c r="D20" s="101"/>
      <c r="E20" s="101"/>
      <c r="F20" s="101"/>
      <c r="G20" s="102"/>
      <c r="H20" s="101"/>
      <c r="I20" s="9" t="s">
        <v>111</v>
      </c>
      <c r="J20" s="110">
        <v>0</v>
      </c>
      <c r="K20" s="104">
        <v>1</v>
      </c>
      <c r="L20" s="104">
        <v>0</v>
      </c>
      <c r="M20" s="65">
        <f t="shared" si="0"/>
        <v>0</v>
      </c>
      <c r="N20" s="63" t="e">
        <f t="shared" si="14"/>
        <v>#VALUE!</v>
      </c>
      <c r="O20" s="63">
        <f t="shared" si="15"/>
        <v>0</v>
      </c>
      <c r="P20" s="63">
        <f t="shared" si="16"/>
        <v>0</v>
      </c>
      <c r="Q20" s="63">
        <f t="shared" si="2"/>
        <v>0</v>
      </c>
      <c r="R20" s="63">
        <f t="shared" si="17"/>
        <v>0</v>
      </c>
      <c r="S20" s="106">
        <f t="shared" si="18"/>
        <v>0</v>
      </c>
      <c r="T20" s="106">
        <f>$T$4*M20</f>
        <v>0</v>
      </c>
      <c r="U20" s="107">
        <f t="shared" si="19"/>
        <v>0</v>
      </c>
      <c r="V20" s="106">
        <f t="shared" si="20"/>
        <v>0</v>
      </c>
      <c r="W20" s="63" t="e">
        <f t="shared" si="21"/>
        <v>#VALUE!</v>
      </c>
      <c r="X20" s="63" t="e">
        <f t="shared" si="22"/>
        <v>#VALUE!</v>
      </c>
      <c r="Y20" s="108" t="e">
        <f t="shared" si="23"/>
        <v>#VALUE!</v>
      </c>
      <c r="Z20" s="108" t="e">
        <f t="shared" si="24"/>
        <v>#VALUE!</v>
      </c>
      <c r="AB20" s="2" t="str">
        <f t="shared" si="25"/>
        <v xml:space="preserve"> </v>
      </c>
    </row>
    <row r="21" spans="1:28" s="10" customFormat="1" ht="23.45" customHeight="1">
      <c r="A21" s="101"/>
      <c r="B21" s="113"/>
      <c r="C21" s="2">
        <v>4</v>
      </c>
      <c r="D21" s="101"/>
      <c r="E21" s="101"/>
      <c r="F21" s="101"/>
      <c r="G21" s="111"/>
      <c r="H21" s="100"/>
      <c r="I21" s="9" t="s">
        <v>111</v>
      </c>
      <c r="J21" s="110">
        <v>0</v>
      </c>
      <c r="K21" s="104">
        <v>1</v>
      </c>
      <c r="L21" s="104">
        <v>0</v>
      </c>
      <c r="M21" s="65">
        <f t="shared" si="0"/>
        <v>0</v>
      </c>
      <c r="N21" s="63" t="e">
        <f t="shared" si="12"/>
        <v>#VALUE!</v>
      </c>
      <c r="O21" s="63">
        <f t="shared" si="13"/>
        <v>0</v>
      </c>
      <c r="P21" s="63">
        <f>M21*$P$4</f>
        <v>0</v>
      </c>
      <c r="Q21" s="63">
        <f t="shared" si="2"/>
        <v>0</v>
      </c>
      <c r="R21" s="63">
        <f>M21*$R$4</f>
        <v>0</v>
      </c>
      <c r="S21" s="106">
        <f>$S$4*M21</f>
        <v>0</v>
      </c>
      <c r="T21" s="106">
        <v>0</v>
      </c>
      <c r="U21" s="107">
        <f>IF(I21="Yes",$U$4*K21,0)</f>
        <v>0</v>
      </c>
      <c r="V21" s="106">
        <f>$V$4*M21</f>
        <v>0</v>
      </c>
      <c r="W21" s="63" t="e">
        <f>SUM(N21:V21)</f>
        <v>#VALUE!</v>
      </c>
      <c r="X21" s="63" t="e">
        <f>W21+M21</f>
        <v>#VALUE!</v>
      </c>
      <c r="Y21" s="108" t="e">
        <f>+M21/X21</f>
        <v>#VALUE!</v>
      </c>
      <c r="Z21" s="108" t="e">
        <f>W21/X21</f>
        <v>#VALUE!</v>
      </c>
      <c r="AA21" s="2"/>
      <c r="AB21" s="2" t="str">
        <f t="shared" si="11"/>
        <v xml:space="preserve"> </v>
      </c>
    </row>
    <row r="22" spans="1:28" s="10" customFormat="1" ht="23.45" customHeight="1">
      <c r="A22" s="101"/>
      <c r="B22" s="101"/>
      <c r="C22" s="10">
        <v>4</v>
      </c>
      <c r="D22" s="101"/>
      <c r="E22" s="101"/>
      <c r="F22" s="101"/>
      <c r="G22" s="102"/>
      <c r="H22" s="101"/>
      <c r="I22" s="9" t="s">
        <v>111</v>
      </c>
      <c r="J22" s="110">
        <v>0</v>
      </c>
      <c r="K22" s="104">
        <v>1</v>
      </c>
      <c r="L22" s="104">
        <v>0</v>
      </c>
      <c r="M22" s="65">
        <f t="shared" si="0"/>
        <v>0</v>
      </c>
      <c r="N22" s="63" t="e">
        <f t="shared" si="12"/>
        <v>#VALUE!</v>
      </c>
      <c r="O22" s="63">
        <f t="shared" si="13"/>
        <v>0</v>
      </c>
      <c r="P22" s="63">
        <f>M22*$P$4</f>
        <v>0</v>
      </c>
      <c r="Q22" s="63">
        <f t="shared" si="2"/>
        <v>0</v>
      </c>
      <c r="R22" s="63">
        <f>M22*$R$4</f>
        <v>0</v>
      </c>
      <c r="S22" s="106">
        <f>$S$4*M22</f>
        <v>0</v>
      </c>
      <c r="T22" s="106">
        <f>$T$4*M22</f>
        <v>0</v>
      </c>
      <c r="U22" s="107">
        <f>IF(I22="Yes",$U$4*K22,0)</f>
        <v>0</v>
      </c>
      <c r="V22" s="106">
        <f t="shared" ref="V22:V29" si="26">$V$4*M22</f>
        <v>0</v>
      </c>
      <c r="W22" s="63" t="e">
        <f>SUM(N22:V22)</f>
        <v>#VALUE!</v>
      </c>
      <c r="X22" s="63" t="e">
        <f>W22+M22</f>
        <v>#VALUE!</v>
      </c>
      <c r="Y22" s="108" t="e">
        <f>+M22/X22</f>
        <v>#VALUE!</v>
      </c>
      <c r="Z22" s="108" t="e">
        <f>W22/X22</f>
        <v>#VALUE!</v>
      </c>
      <c r="AB22" s="2" t="str">
        <f t="shared" si="11"/>
        <v xml:space="preserve"> </v>
      </c>
    </row>
    <row r="23" spans="1:28" s="2" customFormat="1" ht="33.75" customHeight="1">
      <c r="A23" s="101"/>
      <c r="B23" s="101"/>
      <c r="C23" s="2">
        <v>4</v>
      </c>
      <c r="D23" s="101"/>
      <c r="E23" s="101"/>
      <c r="F23" s="101"/>
      <c r="G23" s="102"/>
      <c r="H23" s="101"/>
      <c r="I23" s="9" t="s">
        <v>111</v>
      </c>
      <c r="J23" s="110">
        <v>0</v>
      </c>
      <c r="K23" s="104">
        <v>1</v>
      </c>
      <c r="L23" s="104">
        <v>0</v>
      </c>
      <c r="M23" s="65">
        <f t="shared" si="0"/>
        <v>0</v>
      </c>
      <c r="N23" s="63" t="e">
        <f t="shared" si="12"/>
        <v>#VALUE!</v>
      </c>
      <c r="O23" s="63">
        <f t="shared" si="13"/>
        <v>0</v>
      </c>
      <c r="P23" s="63">
        <f t="shared" ref="P23:P29" si="27">M23*$P$4</f>
        <v>0</v>
      </c>
      <c r="Q23" s="63">
        <f t="shared" si="2"/>
        <v>0</v>
      </c>
      <c r="R23" s="63">
        <f t="shared" ref="R23:R29" si="28">M23*$R$4</f>
        <v>0</v>
      </c>
      <c r="S23" s="106">
        <f t="shared" ref="S23:S29" si="29">$S$4*M23</f>
        <v>0</v>
      </c>
      <c r="T23" s="106">
        <f>$T$4*M23</f>
        <v>0</v>
      </c>
      <c r="U23" s="107">
        <f t="shared" ref="U23:U29" si="30">IF(I23="Yes",$U$4*K23,0)</f>
        <v>0</v>
      </c>
      <c r="V23" s="106">
        <f t="shared" si="26"/>
        <v>0</v>
      </c>
      <c r="W23" s="63" t="e">
        <f t="shared" ref="W23:W29" si="31">SUM(N23:V23)</f>
        <v>#VALUE!</v>
      </c>
      <c r="X23" s="63" t="e">
        <f t="shared" ref="X23:X29" si="32">W23+M23</f>
        <v>#VALUE!</v>
      </c>
      <c r="Y23" s="108" t="e">
        <f t="shared" ref="Y23:Y29" si="33">+M23/X23</f>
        <v>#VALUE!</v>
      </c>
      <c r="Z23" s="108" t="e">
        <f t="shared" ref="Z23:Z29" si="34">W23/X23</f>
        <v>#VALUE!</v>
      </c>
      <c r="AB23" s="2" t="str">
        <f t="shared" ref="AB23:AB29" si="35">CONCATENATE(B23," ",A23)</f>
        <v xml:space="preserve"> </v>
      </c>
    </row>
    <row r="24" spans="1:28" s="2" customFormat="1" ht="33.75" customHeight="1">
      <c r="A24" s="101"/>
      <c r="B24" s="101"/>
      <c r="C24" s="2">
        <v>4</v>
      </c>
      <c r="D24" s="101"/>
      <c r="E24" s="101"/>
      <c r="F24" s="101"/>
      <c r="G24" s="102"/>
      <c r="H24" s="101"/>
      <c r="I24" s="9" t="s">
        <v>111</v>
      </c>
      <c r="J24" s="110">
        <v>0</v>
      </c>
      <c r="K24" s="104">
        <v>1</v>
      </c>
      <c r="L24" s="104">
        <v>0</v>
      </c>
      <c r="M24" s="65">
        <f t="shared" si="0"/>
        <v>0</v>
      </c>
      <c r="N24" s="63" t="e">
        <f t="shared" si="12"/>
        <v>#VALUE!</v>
      </c>
      <c r="O24" s="63">
        <f t="shared" si="13"/>
        <v>0</v>
      </c>
      <c r="P24" s="63">
        <f t="shared" si="27"/>
        <v>0</v>
      </c>
      <c r="Q24" s="63">
        <f t="shared" si="2"/>
        <v>0</v>
      </c>
      <c r="R24" s="63">
        <f t="shared" si="28"/>
        <v>0</v>
      </c>
      <c r="S24" s="106">
        <f t="shared" si="29"/>
        <v>0</v>
      </c>
      <c r="T24" s="106">
        <f t="shared" ref="T24:T29" si="36">$T$4*M24</f>
        <v>0</v>
      </c>
      <c r="U24" s="107">
        <f t="shared" si="30"/>
        <v>0</v>
      </c>
      <c r="V24" s="106">
        <f t="shared" si="26"/>
        <v>0</v>
      </c>
      <c r="W24" s="63" t="e">
        <f t="shared" si="31"/>
        <v>#VALUE!</v>
      </c>
      <c r="X24" s="63" t="e">
        <f t="shared" si="32"/>
        <v>#VALUE!</v>
      </c>
      <c r="Y24" s="108" t="e">
        <f t="shared" si="33"/>
        <v>#VALUE!</v>
      </c>
      <c r="Z24" s="108" t="e">
        <f t="shared" si="34"/>
        <v>#VALUE!</v>
      </c>
      <c r="AB24" s="2" t="str">
        <f t="shared" si="35"/>
        <v xml:space="preserve"> </v>
      </c>
    </row>
    <row r="25" spans="1:28" s="2" customFormat="1" ht="33.75" customHeight="1">
      <c r="A25" s="101"/>
      <c r="B25" s="101"/>
      <c r="D25" s="101"/>
      <c r="E25" s="101"/>
      <c r="F25" s="101"/>
      <c r="G25" s="102"/>
      <c r="H25" s="101"/>
      <c r="I25" s="9" t="s">
        <v>111</v>
      </c>
      <c r="J25" s="103">
        <v>0</v>
      </c>
      <c r="K25" s="104">
        <v>1</v>
      </c>
      <c r="L25" s="104">
        <v>0</v>
      </c>
      <c r="M25" s="65">
        <f t="shared" si="0"/>
        <v>0</v>
      </c>
      <c r="N25" s="63" t="e">
        <f t="shared" si="12"/>
        <v>#VALUE!</v>
      </c>
      <c r="O25" s="63">
        <f t="shared" si="13"/>
        <v>0</v>
      </c>
      <c r="P25" s="63">
        <f t="shared" si="27"/>
        <v>0</v>
      </c>
      <c r="Q25" s="63" t="str">
        <f t="shared" si="2"/>
        <v>Incorrect Code</v>
      </c>
      <c r="R25" s="63">
        <f t="shared" si="28"/>
        <v>0</v>
      </c>
      <c r="S25" s="106">
        <f t="shared" si="29"/>
        <v>0</v>
      </c>
      <c r="T25" s="106">
        <f t="shared" si="36"/>
        <v>0</v>
      </c>
      <c r="U25" s="107">
        <f t="shared" si="30"/>
        <v>0</v>
      </c>
      <c r="V25" s="106">
        <f t="shared" si="26"/>
        <v>0</v>
      </c>
      <c r="W25" s="63" t="e">
        <f t="shared" si="31"/>
        <v>#VALUE!</v>
      </c>
      <c r="X25" s="63" t="e">
        <f t="shared" si="32"/>
        <v>#VALUE!</v>
      </c>
      <c r="Y25" s="108" t="e">
        <f t="shared" si="33"/>
        <v>#VALUE!</v>
      </c>
      <c r="Z25" s="108" t="e">
        <f t="shared" si="34"/>
        <v>#VALUE!</v>
      </c>
      <c r="AB25" s="2" t="str">
        <f t="shared" si="35"/>
        <v xml:space="preserve"> </v>
      </c>
    </row>
    <row r="26" spans="1:28" s="2" customFormat="1" ht="33.75" customHeight="1">
      <c r="A26" s="101"/>
      <c r="B26" s="101"/>
      <c r="D26" s="101"/>
      <c r="E26" s="101"/>
      <c r="F26" s="101"/>
      <c r="G26" s="102"/>
      <c r="H26" s="101"/>
      <c r="I26" s="9" t="s">
        <v>111</v>
      </c>
      <c r="J26" s="103">
        <v>0</v>
      </c>
      <c r="K26" s="104">
        <v>1</v>
      </c>
      <c r="L26" s="104">
        <v>0</v>
      </c>
      <c r="M26" s="65">
        <f t="shared" si="0"/>
        <v>0</v>
      </c>
      <c r="N26" s="63" t="e">
        <f t="shared" si="12"/>
        <v>#VALUE!</v>
      </c>
      <c r="O26" s="63">
        <f t="shared" si="13"/>
        <v>0</v>
      </c>
      <c r="P26" s="63">
        <f t="shared" si="27"/>
        <v>0</v>
      </c>
      <c r="Q26" s="63" t="str">
        <f t="shared" si="2"/>
        <v>Incorrect Code</v>
      </c>
      <c r="R26" s="63">
        <f t="shared" si="28"/>
        <v>0</v>
      </c>
      <c r="S26" s="106">
        <f t="shared" si="29"/>
        <v>0</v>
      </c>
      <c r="T26" s="106">
        <f t="shared" si="36"/>
        <v>0</v>
      </c>
      <c r="U26" s="107">
        <f t="shared" si="30"/>
        <v>0</v>
      </c>
      <c r="V26" s="106">
        <f t="shared" si="26"/>
        <v>0</v>
      </c>
      <c r="W26" s="63" t="e">
        <f t="shared" si="31"/>
        <v>#VALUE!</v>
      </c>
      <c r="X26" s="63" t="e">
        <f t="shared" si="32"/>
        <v>#VALUE!</v>
      </c>
      <c r="Y26" s="108" t="e">
        <f t="shared" si="33"/>
        <v>#VALUE!</v>
      </c>
      <c r="Z26" s="108" t="e">
        <f t="shared" si="34"/>
        <v>#VALUE!</v>
      </c>
      <c r="AB26" s="2" t="str">
        <f t="shared" si="35"/>
        <v xml:space="preserve"> </v>
      </c>
    </row>
    <row r="27" spans="1:28" s="2" customFormat="1" ht="33.75" customHeight="1">
      <c r="A27" s="101"/>
      <c r="B27" s="101"/>
      <c r="D27" s="101"/>
      <c r="E27" s="109"/>
      <c r="F27" s="101"/>
      <c r="G27" s="102"/>
      <c r="H27" s="101"/>
      <c r="I27" s="9" t="s">
        <v>111</v>
      </c>
      <c r="J27" s="103">
        <v>0</v>
      </c>
      <c r="K27" s="104">
        <v>1</v>
      </c>
      <c r="L27" s="104">
        <v>0</v>
      </c>
      <c r="M27" s="65">
        <f t="shared" si="0"/>
        <v>0</v>
      </c>
      <c r="N27" s="63" t="e">
        <f t="shared" si="12"/>
        <v>#VALUE!</v>
      </c>
      <c r="O27" s="63">
        <f t="shared" si="13"/>
        <v>0</v>
      </c>
      <c r="P27" s="63">
        <f t="shared" si="27"/>
        <v>0</v>
      </c>
      <c r="Q27" s="63" t="str">
        <f t="shared" si="2"/>
        <v>Incorrect Code</v>
      </c>
      <c r="R27" s="63">
        <f t="shared" si="28"/>
        <v>0</v>
      </c>
      <c r="S27" s="106">
        <f t="shared" si="29"/>
        <v>0</v>
      </c>
      <c r="T27" s="106">
        <f t="shared" si="36"/>
        <v>0</v>
      </c>
      <c r="U27" s="107">
        <f t="shared" si="30"/>
        <v>0</v>
      </c>
      <c r="V27" s="106">
        <f t="shared" si="26"/>
        <v>0</v>
      </c>
      <c r="W27" s="63" t="e">
        <f t="shared" si="31"/>
        <v>#VALUE!</v>
      </c>
      <c r="X27" s="63" t="e">
        <f t="shared" si="32"/>
        <v>#VALUE!</v>
      </c>
      <c r="Y27" s="108" t="e">
        <f t="shared" si="33"/>
        <v>#VALUE!</v>
      </c>
      <c r="Z27" s="108" t="e">
        <f t="shared" si="34"/>
        <v>#VALUE!</v>
      </c>
      <c r="AB27" s="2" t="str">
        <f t="shared" si="35"/>
        <v xml:space="preserve"> </v>
      </c>
    </row>
    <row r="28" spans="1:28" s="2" customFormat="1" ht="33.75" customHeight="1">
      <c r="A28" s="101"/>
      <c r="B28" s="101"/>
      <c r="D28" s="101"/>
      <c r="E28" s="109"/>
      <c r="F28" s="101"/>
      <c r="G28" s="102"/>
      <c r="H28" s="101"/>
      <c r="I28" s="9" t="s">
        <v>111</v>
      </c>
      <c r="J28" s="103"/>
      <c r="K28" s="104">
        <v>0</v>
      </c>
      <c r="L28" s="104">
        <v>0</v>
      </c>
      <c r="M28" s="105">
        <f>J28*K28*L28</f>
        <v>0</v>
      </c>
      <c r="N28" s="63" t="e">
        <f t="shared" si="12"/>
        <v>#VALUE!</v>
      </c>
      <c r="O28" s="63">
        <f t="shared" si="13"/>
        <v>0</v>
      </c>
      <c r="P28" s="63">
        <f t="shared" si="27"/>
        <v>0</v>
      </c>
      <c r="Q28" s="63" t="str">
        <f t="shared" si="2"/>
        <v>Incorrect Code</v>
      </c>
      <c r="R28" s="63">
        <f t="shared" si="28"/>
        <v>0</v>
      </c>
      <c r="S28" s="106">
        <f t="shared" si="29"/>
        <v>0</v>
      </c>
      <c r="T28" s="106">
        <f t="shared" si="36"/>
        <v>0</v>
      </c>
      <c r="U28" s="107">
        <f t="shared" si="30"/>
        <v>0</v>
      </c>
      <c r="V28" s="106">
        <f t="shared" si="26"/>
        <v>0</v>
      </c>
      <c r="W28" s="63" t="e">
        <f t="shared" si="31"/>
        <v>#VALUE!</v>
      </c>
      <c r="X28" s="63" t="e">
        <f t="shared" si="32"/>
        <v>#VALUE!</v>
      </c>
      <c r="Y28" s="108" t="e">
        <f t="shared" si="33"/>
        <v>#VALUE!</v>
      </c>
      <c r="Z28" s="108" t="e">
        <f t="shared" si="34"/>
        <v>#VALUE!</v>
      </c>
      <c r="AB28" s="2" t="str">
        <f t="shared" si="35"/>
        <v xml:space="preserve"> </v>
      </c>
    </row>
    <row r="29" spans="1:28" s="2" customFormat="1" ht="33.75" customHeight="1">
      <c r="A29" s="101"/>
      <c r="B29" s="101"/>
      <c r="D29" s="101"/>
      <c r="E29" s="109"/>
      <c r="F29" s="101"/>
      <c r="G29" s="102"/>
      <c r="H29" s="101"/>
      <c r="I29" s="9"/>
      <c r="J29" s="103"/>
      <c r="K29" s="104">
        <v>0</v>
      </c>
      <c r="L29" s="104">
        <v>0</v>
      </c>
      <c r="M29" s="105">
        <f>J29*K29*L29</f>
        <v>0</v>
      </c>
      <c r="N29" s="63" t="e">
        <f t="shared" si="12"/>
        <v>#VALUE!</v>
      </c>
      <c r="O29" s="63">
        <f t="shared" si="13"/>
        <v>0</v>
      </c>
      <c r="P29" s="63">
        <f t="shared" si="27"/>
        <v>0</v>
      </c>
      <c r="Q29" s="63" t="str">
        <f t="shared" si="2"/>
        <v>Incorrect Code</v>
      </c>
      <c r="R29" s="63">
        <f t="shared" si="28"/>
        <v>0</v>
      </c>
      <c r="S29" s="106">
        <f t="shared" si="29"/>
        <v>0</v>
      </c>
      <c r="T29" s="106">
        <f t="shared" si="36"/>
        <v>0</v>
      </c>
      <c r="U29" s="107">
        <f t="shared" si="30"/>
        <v>0</v>
      </c>
      <c r="V29" s="106">
        <f t="shared" si="26"/>
        <v>0</v>
      </c>
      <c r="W29" s="63" t="e">
        <f t="shared" si="31"/>
        <v>#VALUE!</v>
      </c>
      <c r="X29" s="63" t="e">
        <f t="shared" si="32"/>
        <v>#VALUE!</v>
      </c>
      <c r="Y29" s="108" t="e">
        <f t="shared" si="33"/>
        <v>#VALUE!</v>
      </c>
      <c r="Z29" s="108" t="e">
        <f t="shared" si="34"/>
        <v>#VALUE!</v>
      </c>
      <c r="AB29" s="2" t="str">
        <f t="shared" si="35"/>
        <v xml:space="preserve"> </v>
      </c>
    </row>
    <row r="30" spans="1:28" s="2" customFormat="1" ht="23.25" customHeight="1" thickBot="1">
      <c r="A30" s="53"/>
      <c r="B30" s="73" t="s">
        <v>76</v>
      </c>
      <c r="C30" s="54"/>
      <c r="D30" s="55"/>
      <c r="E30" s="55"/>
      <c r="F30" s="55"/>
      <c r="G30" s="55"/>
      <c r="H30" s="55"/>
      <c r="I30" s="55"/>
      <c r="J30" s="66">
        <f>SUM(J5:J29)</f>
        <v>0</v>
      </c>
      <c r="K30" s="66"/>
      <c r="L30" s="66"/>
      <c r="M30" s="66">
        <f t="shared" ref="M30:X30" si="37">SUM(M5:M29)</f>
        <v>0</v>
      </c>
      <c r="N30" s="66" t="e">
        <f t="shared" si="37"/>
        <v>#VALUE!</v>
      </c>
      <c r="O30" s="66">
        <f t="shared" si="37"/>
        <v>0</v>
      </c>
      <c r="P30" s="66">
        <f t="shared" si="37"/>
        <v>0</v>
      </c>
      <c r="Q30" s="66">
        <f t="shared" si="37"/>
        <v>0</v>
      </c>
      <c r="R30" s="66">
        <f t="shared" si="37"/>
        <v>0</v>
      </c>
      <c r="S30" s="66">
        <f t="shared" si="37"/>
        <v>0</v>
      </c>
      <c r="T30" s="66">
        <f t="shared" si="37"/>
        <v>0</v>
      </c>
      <c r="U30" s="66">
        <f t="shared" si="37"/>
        <v>0</v>
      </c>
      <c r="V30" s="66">
        <f t="shared" si="37"/>
        <v>0</v>
      </c>
      <c r="W30" s="66" t="e">
        <f t="shared" si="37"/>
        <v>#VALUE!</v>
      </c>
      <c r="X30" s="66" t="e">
        <f t="shared" si="37"/>
        <v>#VALUE!</v>
      </c>
      <c r="Y30" s="56" t="e">
        <f>SUM(Y23:Y29)</f>
        <v>#VALUE!</v>
      </c>
      <c r="Z30" s="53"/>
    </row>
    <row r="31" spans="1:28" ht="12" thickTop="1"/>
    <row r="33" spans="1:24">
      <c r="A33" s="37" t="s">
        <v>112</v>
      </c>
      <c r="C33" s="18"/>
      <c r="D33" s="19"/>
      <c r="E33" s="19"/>
      <c r="F33" s="19"/>
      <c r="G33" s="99"/>
      <c r="H33" s="19"/>
      <c r="I33" s="19"/>
      <c r="J33" s="17"/>
      <c r="K33" s="21"/>
      <c r="L33" s="21"/>
      <c r="M33" s="17"/>
      <c r="X33" s="21"/>
    </row>
    <row r="34" spans="1:24">
      <c r="A34" s="60" t="s">
        <v>113</v>
      </c>
      <c r="B34" s="74" t="s">
        <v>114</v>
      </c>
      <c r="C34" s="18"/>
      <c r="D34" s="98" t="s">
        <v>61</v>
      </c>
      <c r="E34" s="19"/>
      <c r="F34" s="19"/>
      <c r="G34" s="99"/>
      <c r="H34" s="19"/>
      <c r="I34" s="19"/>
      <c r="J34" s="17"/>
      <c r="K34" s="21"/>
      <c r="L34" s="21"/>
      <c r="M34" s="17"/>
      <c r="X34" s="21"/>
    </row>
    <row r="35" spans="1:24">
      <c r="A35" s="60"/>
      <c r="B35" s="75" t="s">
        <v>115</v>
      </c>
      <c r="C35" s="43"/>
      <c r="D35" s="43">
        <v>8856</v>
      </c>
      <c r="E35" s="43"/>
      <c r="F35" s="43"/>
      <c r="G35" s="99"/>
      <c r="H35" s="43"/>
      <c r="I35" s="43"/>
      <c r="J35" s="17"/>
      <c r="K35" s="21"/>
      <c r="L35" s="21"/>
      <c r="M35" s="17"/>
      <c r="X35" s="21"/>
    </row>
    <row r="36" spans="1:24">
      <c r="B36" s="75" t="s">
        <v>116</v>
      </c>
      <c r="C36" s="43"/>
      <c r="D36" s="43">
        <v>15840</v>
      </c>
      <c r="E36" s="43"/>
      <c r="F36" s="43"/>
      <c r="G36" s="99"/>
      <c r="H36" s="43"/>
      <c r="I36" s="43"/>
      <c r="J36" s="17"/>
      <c r="K36" s="21"/>
      <c r="L36" s="21"/>
      <c r="M36" s="17"/>
      <c r="X36" s="21"/>
    </row>
    <row r="37" spans="1:24">
      <c r="B37" s="75" t="s">
        <v>117</v>
      </c>
      <c r="C37" s="43"/>
      <c r="D37" s="43">
        <v>23220</v>
      </c>
      <c r="E37" s="43"/>
      <c r="F37" s="43"/>
      <c r="G37" s="99"/>
      <c r="H37" s="43"/>
      <c r="I37" s="43"/>
      <c r="J37" s="17"/>
      <c r="K37" s="21"/>
      <c r="L37" s="21"/>
      <c r="M37" s="17"/>
    </row>
    <row r="38" spans="1:24">
      <c r="B38" s="19" t="s">
        <v>118</v>
      </c>
      <c r="C38" s="43"/>
      <c r="D38" s="43">
        <v>0</v>
      </c>
      <c r="E38" s="43"/>
      <c r="F38" s="43"/>
      <c r="G38" s="99"/>
      <c r="H38" s="43"/>
      <c r="I38" s="43"/>
      <c r="J38" s="17"/>
      <c r="K38" s="21"/>
      <c r="L38" s="21"/>
      <c r="M38" s="17"/>
    </row>
    <row r="39" spans="1:24">
      <c r="B39" s="19" t="s">
        <v>119</v>
      </c>
      <c r="C39" s="43"/>
      <c r="D39" s="43">
        <v>7512</v>
      </c>
      <c r="E39" s="43"/>
      <c r="F39" s="43"/>
      <c r="G39" s="99"/>
      <c r="H39" s="43"/>
      <c r="I39" s="43"/>
      <c r="J39" s="17"/>
      <c r="K39" s="21"/>
      <c r="L39" s="21"/>
      <c r="M39" s="17"/>
    </row>
    <row r="40" spans="1:24">
      <c r="B40" s="19" t="s">
        <v>120</v>
      </c>
      <c r="C40" s="43"/>
      <c r="D40" s="43">
        <v>13992</v>
      </c>
      <c r="E40" s="43"/>
      <c r="F40" s="43"/>
      <c r="G40" s="99"/>
      <c r="H40" s="43"/>
      <c r="I40" s="43"/>
      <c r="J40" s="17"/>
      <c r="K40" s="21"/>
      <c r="L40" s="21"/>
      <c r="M40" s="17"/>
    </row>
    <row r="41" spans="1:24">
      <c r="B41" s="19" t="s">
        <v>121</v>
      </c>
      <c r="C41" s="43"/>
      <c r="D41" s="43">
        <v>20448</v>
      </c>
      <c r="E41" s="43"/>
      <c r="F41" s="43"/>
      <c r="G41" s="99"/>
      <c r="H41" s="43"/>
      <c r="I41" s="43"/>
      <c r="J41" s="17"/>
      <c r="K41" s="21"/>
      <c r="L41" s="21"/>
      <c r="M41" s="17"/>
    </row>
    <row r="42" spans="1:24">
      <c r="C42" s="18"/>
      <c r="D42" s="43"/>
      <c r="E42" s="43"/>
      <c r="F42" s="43"/>
      <c r="G42" s="99"/>
      <c r="H42" s="43"/>
      <c r="I42" s="43"/>
      <c r="J42" s="17"/>
      <c r="K42" s="21"/>
      <c r="L42" s="21"/>
      <c r="M42" s="17"/>
    </row>
    <row r="43" spans="1:24">
      <c r="A43" s="60" t="s">
        <v>122</v>
      </c>
      <c r="B43" s="19" t="s">
        <v>123</v>
      </c>
      <c r="C43" s="18"/>
      <c r="D43" s="19"/>
      <c r="E43" s="19"/>
      <c r="F43" s="19"/>
      <c r="G43" s="99"/>
      <c r="H43" s="19"/>
      <c r="I43" s="19"/>
      <c r="J43" s="17"/>
      <c r="K43" s="21"/>
      <c r="L43" s="21"/>
      <c r="M43" s="17"/>
    </row>
    <row r="44" spans="1:24">
      <c r="B44" s="19" t="s">
        <v>124</v>
      </c>
      <c r="C44" s="18"/>
      <c r="D44" s="19" t="s">
        <v>125</v>
      </c>
      <c r="E44" s="19"/>
      <c r="F44" s="19"/>
      <c r="G44" s="99" t="s">
        <v>126</v>
      </c>
      <c r="H44" s="19"/>
      <c r="I44" s="19"/>
      <c r="J44" s="17"/>
      <c r="K44" s="21"/>
      <c r="L44" s="21"/>
      <c r="M44" s="17" t="s">
        <v>127</v>
      </c>
      <c r="Q44" s="17" t="s">
        <v>128</v>
      </c>
    </row>
    <row r="45" spans="1:24">
      <c r="B45" s="75" t="s">
        <v>129</v>
      </c>
      <c r="C45" s="39"/>
    </row>
    <row r="46" spans="1:24">
      <c r="B46" s="75"/>
      <c r="C46" s="39"/>
    </row>
    <row r="47" spans="1:24">
      <c r="A47" s="60" t="s">
        <v>130</v>
      </c>
      <c r="B47" s="19" t="s">
        <v>123</v>
      </c>
      <c r="C47" s="18"/>
      <c r="D47" s="19"/>
      <c r="E47" s="19"/>
      <c r="F47" s="19"/>
      <c r="G47" s="99"/>
      <c r="H47" s="19"/>
      <c r="I47" s="19"/>
      <c r="J47" s="17"/>
      <c r="K47" s="21"/>
      <c r="L47" s="21"/>
      <c r="M47" s="17"/>
    </row>
    <row r="48" spans="1:24">
      <c r="B48" s="19" t="s">
        <v>124</v>
      </c>
      <c r="C48" s="18"/>
      <c r="D48" s="19" t="s">
        <v>125</v>
      </c>
      <c r="E48" s="19"/>
      <c r="F48" s="19"/>
      <c r="G48" s="99" t="s">
        <v>126</v>
      </c>
      <c r="H48" s="19"/>
      <c r="I48" s="19"/>
      <c r="J48" s="17"/>
      <c r="K48" s="21"/>
      <c r="L48" s="21"/>
      <c r="M48" s="17" t="s">
        <v>127</v>
      </c>
      <c r="Q48" s="17" t="s">
        <v>128</v>
      </c>
    </row>
    <row r="49" spans="1:9">
      <c r="B49" s="75" t="s">
        <v>131</v>
      </c>
      <c r="C49" s="41"/>
      <c r="D49" s="6"/>
      <c r="E49" s="6"/>
      <c r="F49" s="6"/>
      <c r="H49" s="6"/>
      <c r="I49" s="6"/>
    </row>
    <row r="50" spans="1:9">
      <c r="A50" s="36"/>
      <c r="C50" s="39"/>
    </row>
    <row r="51" spans="1:9">
      <c r="C51" s="39"/>
    </row>
    <row r="52" spans="1:9">
      <c r="C52" s="39"/>
    </row>
    <row r="53" spans="1:9">
      <c r="C53" s="39"/>
    </row>
    <row r="54" spans="1:9">
      <c r="C54" s="39"/>
    </row>
    <row r="55" spans="1:9">
      <c r="C55" s="39"/>
    </row>
    <row r="56" spans="1:9">
      <c r="C56" s="39"/>
    </row>
    <row r="57" spans="1:9">
      <c r="C57" s="39"/>
    </row>
    <row r="58" spans="1:9">
      <c r="C58" s="39"/>
    </row>
    <row r="59" spans="1:9">
      <c r="C59" s="39"/>
    </row>
    <row r="60" spans="1:9">
      <c r="C60" s="39"/>
    </row>
    <row r="61" spans="1:9">
      <c r="C61" s="39"/>
    </row>
    <row r="62" spans="1:9">
      <c r="C62" s="39"/>
    </row>
    <row r="63" spans="1:9">
      <c r="C63" s="39"/>
    </row>
    <row r="64" spans="1:9">
      <c r="C64" s="39"/>
    </row>
    <row r="65" spans="3:3">
      <c r="C65" s="39"/>
    </row>
    <row r="66" spans="3:3">
      <c r="C66" s="39"/>
    </row>
    <row r="67" spans="3:3">
      <c r="C67" s="39"/>
    </row>
    <row r="68" spans="3:3">
      <c r="C68" s="39"/>
    </row>
    <row r="69" spans="3:3">
      <c r="C69" s="39"/>
    </row>
    <row r="70" spans="3:3">
      <c r="C70" s="39"/>
    </row>
    <row r="71" spans="3:3">
      <c r="C71" s="39"/>
    </row>
    <row r="72" spans="3:3">
      <c r="C72" s="39"/>
    </row>
    <row r="73" spans="3:3">
      <c r="C73" s="39"/>
    </row>
    <row r="74" spans="3:3">
      <c r="C74" s="39"/>
    </row>
    <row r="75" spans="3:3">
      <c r="C75" s="39"/>
    </row>
    <row r="76" spans="3:3">
      <c r="C76" s="39"/>
    </row>
    <row r="77" spans="3:3">
      <c r="C77" s="39"/>
    </row>
    <row r="78" spans="3:3">
      <c r="C78" s="39"/>
    </row>
    <row r="79" spans="3:3">
      <c r="C79" s="39"/>
    </row>
    <row r="80" spans="3:3">
      <c r="C80" s="39"/>
    </row>
    <row r="81" spans="3:3">
      <c r="C81" s="39"/>
    </row>
    <row r="82" spans="3:3">
      <c r="C82" s="39"/>
    </row>
    <row r="83" spans="3:3">
      <c r="C83" s="39"/>
    </row>
    <row r="84" spans="3:3">
      <c r="C84" s="39"/>
    </row>
    <row r="85" spans="3:3">
      <c r="C85" s="39"/>
    </row>
    <row r="86" spans="3:3">
      <c r="C86" s="39"/>
    </row>
    <row r="87" spans="3:3">
      <c r="C87" s="39"/>
    </row>
  </sheetData>
  <mergeCells count="1">
    <mergeCell ref="D3:H3"/>
  </mergeCells>
  <phoneticPr fontId="0" type="noConversion"/>
  <printOptions horizontalCentered="1" gridLines="1"/>
  <pageMargins left="0.13" right="7.0000000000000007E-2" top="0.82" bottom="0.5" header="0.5" footer="0.5"/>
  <pageSetup paperSize="17" scale="70" fitToHeight="0" orientation="landscape" r:id="rId1"/>
  <headerFooter alignWithMargins="0">
    <oddHeader xml:space="preserve">&amp;C&amp;"Arial,Bold"&amp;14Virginia State University
Salary Calculations For FY 24
&amp;"Arial,Regular"&amp;10
</oddHeader>
    <oddFooter>&amp;L
&amp;8&amp;F
&amp;A
&amp;D
 &amp;T</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8"/>
  <sheetViews>
    <sheetView zoomScaleNormal="100" workbookViewId="0">
      <selection activeCell="G16" sqref="G16"/>
    </sheetView>
  </sheetViews>
  <sheetFormatPr defaultRowHeight="11.25"/>
  <cols>
    <col min="1" max="1" width="15.85546875" style="17" customWidth="1"/>
    <col min="2" max="2" width="8.5703125" style="18" bestFit="1" customWidth="1"/>
    <col min="3" max="3" width="12.5703125" style="18" customWidth="1"/>
    <col min="4" max="4" width="13.85546875" style="18" customWidth="1"/>
    <col min="5" max="5" width="15.85546875" style="19" customWidth="1"/>
    <col min="6" max="6" width="15.85546875" style="18" customWidth="1"/>
    <col min="7" max="9" width="15.85546875" style="20" customWidth="1"/>
    <col min="10" max="11" width="15.85546875" style="17" customWidth="1"/>
    <col min="12" max="12" width="10" style="17" hidden="1" customWidth="1"/>
    <col min="13" max="16384" width="9.140625" style="17"/>
  </cols>
  <sheetData>
    <row r="1" spans="1:12" s="9" customFormat="1" ht="33.75">
      <c r="A1" s="5" t="s">
        <v>132</v>
      </c>
      <c r="B1" s="6"/>
      <c r="C1" s="6"/>
      <c r="D1" s="6"/>
      <c r="E1" s="25" t="s">
        <v>133</v>
      </c>
      <c r="F1" s="6"/>
      <c r="G1" s="7" t="s">
        <v>134</v>
      </c>
      <c r="H1" s="26" t="s">
        <v>135</v>
      </c>
      <c r="I1" s="7"/>
      <c r="J1" s="9" t="s">
        <v>136</v>
      </c>
      <c r="K1" s="10" t="s">
        <v>76</v>
      </c>
      <c r="L1" s="11" t="s">
        <v>77</v>
      </c>
    </row>
    <row r="2" spans="1:12" s="10" customFormat="1" ht="12.75">
      <c r="B2" s="115" t="s">
        <v>78</v>
      </c>
      <c r="C2" s="116"/>
      <c r="D2" s="116"/>
      <c r="E2" s="116"/>
      <c r="F2" s="116"/>
      <c r="G2" s="12" t="s">
        <v>137</v>
      </c>
      <c r="H2" s="12" t="s">
        <v>138</v>
      </c>
      <c r="I2" s="12"/>
      <c r="J2" s="10" t="s">
        <v>83</v>
      </c>
      <c r="K2" s="10" t="s">
        <v>92</v>
      </c>
      <c r="L2" s="10" t="s">
        <v>93</v>
      </c>
    </row>
    <row r="3" spans="1:12" s="10" customFormat="1" ht="12" thickBot="1">
      <c r="A3" s="46" t="s">
        <v>95</v>
      </c>
      <c r="B3" s="47" t="s">
        <v>97</v>
      </c>
      <c r="C3" s="47" t="s">
        <v>98</v>
      </c>
      <c r="D3" s="47" t="s">
        <v>99</v>
      </c>
      <c r="E3" s="62" t="s">
        <v>100</v>
      </c>
      <c r="F3" s="47" t="s">
        <v>101</v>
      </c>
      <c r="G3" s="48"/>
      <c r="H3" s="48"/>
      <c r="I3" s="49" t="s">
        <v>139</v>
      </c>
      <c r="J3" s="46">
        <v>7.6499999999999999E-2</v>
      </c>
      <c r="K3" s="46" t="s">
        <v>109</v>
      </c>
      <c r="L3" s="10" t="s">
        <v>108</v>
      </c>
    </row>
    <row r="4" spans="1:12" s="2" customFormat="1" ht="36" customHeight="1">
      <c r="B4" s="1"/>
      <c r="C4" s="1"/>
      <c r="D4" s="1"/>
      <c r="E4" s="1"/>
      <c r="F4" s="1"/>
      <c r="G4" s="64"/>
      <c r="H4" s="64"/>
      <c r="I4" s="64">
        <f>H4*G4</f>
        <v>0</v>
      </c>
      <c r="J4" s="63">
        <f>IF(H4&gt;113700,6324+H4*0.0145,H4*0.0765)</f>
        <v>0</v>
      </c>
      <c r="K4" s="68">
        <f>J4+I4</f>
        <v>0</v>
      </c>
      <c r="L4" s="4" t="e">
        <f>#REF!/K4</f>
        <v>#REF!</v>
      </c>
    </row>
    <row r="5" spans="1:12" s="2" customFormat="1" ht="36" customHeight="1">
      <c r="B5" s="1"/>
      <c r="C5" s="1"/>
      <c r="D5" s="1"/>
      <c r="E5" s="1"/>
      <c r="F5" s="1"/>
      <c r="G5" s="64"/>
      <c r="H5" s="64"/>
      <c r="I5" s="64">
        <f>H5*G5</f>
        <v>0</v>
      </c>
      <c r="J5" s="67">
        <f>IF(E5="61144",0,I5*0.0765)</f>
        <v>0</v>
      </c>
      <c r="K5" s="68">
        <f>J5+I5</f>
        <v>0</v>
      </c>
      <c r="L5" s="4" t="e">
        <f>#REF!/K5</f>
        <v>#REF!</v>
      </c>
    </row>
    <row r="6" spans="1:12" s="2" customFormat="1" ht="36" customHeight="1">
      <c r="B6" s="1"/>
      <c r="C6" s="1"/>
      <c r="D6" s="1"/>
      <c r="E6" s="1"/>
      <c r="F6" s="1"/>
      <c r="G6" s="64"/>
      <c r="H6" s="64"/>
      <c r="I6" s="64">
        <f>H6*G6</f>
        <v>0</v>
      </c>
      <c r="J6" s="67">
        <f>IF(E6="61144",0,I6*0.0765)</f>
        <v>0</v>
      </c>
      <c r="K6" s="68">
        <f>J6+I6</f>
        <v>0</v>
      </c>
      <c r="L6" s="4" t="e">
        <f>#REF!/K6</f>
        <v>#REF!</v>
      </c>
    </row>
    <row r="7" spans="1:12" s="2" customFormat="1" ht="36" customHeight="1">
      <c r="A7" s="22"/>
      <c r="B7" s="23"/>
      <c r="C7" s="23"/>
      <c r="D7" s="23"/>
      <c r="E7" s="23"/>
      <c r="F7" s="23"/>
      <c r="G7" s="69"/>
      <c r="H7" s="69"/>
      <c r="I7" s="69">
        <f>H7*G7</f>
        <v>0</v>
      </c>
      <c r="J7" s="70">
        <f>IF(E7="61144",0,I7*0.0765)</f>
        <v>0</v>
      </c>
      <c r="K7" s="71">
        <f>J7+I7</f>
        <v>0</v>
      </c>
      <c r="L7" s="4" t="e">
        <f>#REF!/K7</f>
        <v>#REF!</v>
      </c>
    </row>
    <row r="8" spans="1:12" s="2" customFormat="1" ht="36" customHeight="1">
      <c r="A8" s="5" t="s">
        <v>76</v>
      </c>
      <c r="B8" s="1"/>
      <c r="C8" s="1"/>
      <c r="D8" s="1"/>
      <c r="E8" s="1"/>
      <c r="F8" s="1"/>
      <c r="G8" s="67">
        <f t="shared" ref="G8:L8" si="0">SUM(G4:G7)</f>
        <v>0</v>
      </c>
      <c r="H8" s="67">
        <f t="shared" si="0"/>
        <v>0</v>
      </c>
      <c r="I8" s="67">
        <f t="shared" si="0"/>
        <v>0</v>
      </c>
      <c r="J8" s="67">
        <f t="shared" si="0"/>
        <v>0</v>
      </c>
      <c r="K8" s="67">
        <f t="shared" si="0"/>
        <v>0</v>
      </c>
      <c r="L8" s="3" t="e">
        <f t="shared" si="0"/>
        <v>#REF!</v>
      </c>
    </row>
  </sheetData>
  <mergeCells count="1">
    <mergeCell ref="B2:F2"/>
  </mergeCells>
  <phoneticPr fontId="0" type="noConversion"/>
  <printOptions horizontalCentered="1" gridLines="1"/>
  <pageMargins left="0.38" right="0.32" top="1.32" bottom="1" header="0.5" footer="0.5"/>
  <pageSetup scale="83" orientation="landscape" horizontalDpi="300" verticalDpi="300" r:id="rId1"/>
  <headerFooter alignWithMargins="0">
    <oddHeader xml:space="preserve">&amp;C&amp;"Arial,Bold"&amp;14Virginia State University
Wage &amp; Bonus Calculations For FY 16
&amp;"Arial,Regular"&amp;10
</oddHeader>
    <oddFooter>&amp;L
&amp;8&amp;F
&amp;A
&amp;D 
&amp;T</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03561BC94026F4B9040D50BD5E68972" ma:contentTypeVersion="20" ma:contentTypeDescription="Create a new document." ma:contentTypeScope="" ma:versionID="8eeeb44bed08471a33298c126316e00f">
  <xsd:schema xmlns:xsd="http://www.w3.org/2001/XMLSchema" xmlns:xs="http://www.w3.org/2001/XMLSchema" xmlns:p="http://schemas.microsoft.com/office/2006/metadata/properties" xmlns:ns1="http://schemas.microsoft.com/sharepoint/v3" xmlns:ns2="f141da68-771a-4240-9556-8ce0409435b6" xmlns:ns3="704e6e8c-0f96-4a7d-a606-04dee91b60ff" targetNamespace="http://schemas.microsoft.com/office/2006/metadata/properties" ma:root="true" ma:fieldsID="709dd6956ef5f2cdf3da86275f258644" ns1:_="" ns2:_="" ns3:_="">
    <xsd:import namespace="http://schemas.microsoft.com/sharepoint/v3"/>
    <xsd:import namespace="f141da68-771a-4240-9556-8ce0409435b6"/>
    <xsd:import namespace="704e6e8c-0f96-4a7d-a606-04dee91b60f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LengthInSeconds" minOccurs="0"/>
                <xsd:element ref="ns3:SharedWithUsers" minOccurs="0"/>
                <xsd:element ref="ns3:SharedWithDetails" minOccurs="0"/>
                <xsd:element ref="ns2:lcf76f155ced4ddcb4097134ff3c332f" minOccurs="0"/>
                <xsd:element ref="ns3:TaxCatchAll" minOccurs="0"/>
                <xsd:element ref="ns1:_ip_UnifiedCompliancePolicyProperties" minOccurs="0"/>
                <xsd:element ref="ns1:_ip_UnifiedCompliancePolicyUIAction"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41da68-771a-4240-9556-8ce0409435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0fa3d9d-3b37-413a-a2bf-0ac7cde03c50" ma:termSetId="09814cd3-568e-fe90-9814-8d621ff8fb84" ma:anchorId="fba54fb3-c3e1-fe81-a776-ca4b69148c4d" ma:open="true" ma:isKeyword="false">
      <xsd:complexType>
        <xsd:sequence>
          <xsd:element ref="pc:Terms" minOccurs="0" maxOccurs="1"/>
        </xsd:sequence>
      </xsd:complexType>
    </xsd:element>
    <xsd:element name="MediaServiceLocation" ma:index="25" nillable="true" ma:displayName="Location" ma:indexed="true" ma:internalName="MediaServiceLocation" ma:readOnly="true">
      <xsd:simpleType>
        <xsd:restriction base="dms:Text"/>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4e6e8c-0f96-4a7d-a606-04dee91b60f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0ad8b41-0e85-4fbd-aebd-22e82a5c91e4}" ma:internalName="TaxCatchAll" ma:showField="CatchAllData" ma:web="704e6e8c-0f96-4a7d-a606-04dee91b60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8F4D98-2935-4075-9F9A-E6D247358B82}"/>
</file>

<file path=customXml/itemProps2.xml><?xml version="1.0" encoding="utf-8"?>
<ds:datastoreItem xmlns:ds="http://schemas.openxmlformats.org/officeDocument/2006/customXml" ds:itemID="{28AE1451-DE4E-49B0-80FE-5A3007E1E08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vsu</dc:creator>
  <cp:keywords/>
  <dc:description/>
  <cp:lastModifiedBy>X</cp:lastModifiedBy>
  <cp:revision/>
  <dcterms:created xsi:type="dcterms:W3CDTF">1999-08-27T18:42:15Z</dcterms:created>
  <dcterms:modified xsi:type="dcterms:W3CDTF">2024-02-14T14:49:42Z</dcterms:modified>
  <cp:category/>
  <cp:contentStatus/>
</cp:coreProperties>
</file>